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ACHS\01_DROIT_COMMUN\02_Reglementation\02_Offre_nouvelle_LLS\02_Majorations_AS_et_Loyers\2022\annexes\"/>
    </mc:Choice>
  </mc:AlternateContent>
  <bookViews>
    <workbookView xWindow="0" yWindow="0" windowWidth="25200" windowHeight="11880" tabRatio="500"/>
  </bookViews>
  <sheets>
    <sheet name="Projet acquisition amélioration" sheetId="1" r:id="rId1"/>
    <sheet name="loyers accessoires" sheetId="2" r:id="rId2"/>
  </sheets>
  <definedNames>
    <definedName name="_xlnm.Print_Area" localSheetId="0">'Projet acquisition amélioration'!$A$1:$N$106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88" i="1" l="1"/>
  <c r="L88" i="1"/>
  <c r="M88" i="1"/>
  <c r="J88" i="1"/>
  <c r="P47" i="1" l="1"/>
  <c r="P46" i="1"/>
  <c r="P45" i="1"/>
  <c r="P44" i="1"/>
  <c r="P43" i="1"/>
  <c r="P42" i="1"/>
  <c r="P41" i="1"/>
  <c r="P40" i="1"/>
  <c r="P39" i="1"/>
  <c r="P38" i="1"/>
  <c r="P35" i="1"/>
  <c r="P34" i="1"/>
  <c r="P33" i="1"/>
  <c r="P31" i="1"/>
  <c r="Q48" i="1"/>
  <c r="Q47" i="1"/>
  <c r="Q45" i="1"/>
  <c r="Q44" i="1"/>
  <c r="Q43" i="1"/>
  <c r="Q42" i="1"/>
  <c r="Q41" i="1"/>
  <c r="Q40" i="1"/>
  <c r="Q39" i="1"/>
  <c r="Q38" i="1"/>
  <c r="Q35" i="1"/>
  <c r="Q34" i="1"/>
  <c r="Q33" i="1"/>
  <c r="Q31" i="1"/>
  <c r="Q25" i="1"/>
  <c r="M90" i="1"/>
  <c r="L90" i="1"/>
  <c r="K90" i="1"/>
  <c r="J90" i="1"/>
  <c r="I90" i="1"/>
  <c r="H90" i="1"/>
  <c r="G90" i="1"/>
  <c r="F90" i="1"/>
  <c r="I88" i="1"/>
  <c r="H88" i="1"/>
  <c r="G88" i="1"/>
  <c r="F88" i="1"/>
  <c r="M78" i="1"/>
  <c r="M93" i="1" s="1"/>
  <c r="L78" i="1"/>
  <c r="L93" i="1" s="1"/>
  <c r="K78" i="1"/>
  <c r="K93" i="1" s="1"/>
  <c r="J78" i="1"/>
  <c r="J93" i="1" s="1"/>
  <c r="I78" i="1"/>
  <c r="I93" i="1" s="1"/>
  <c r="H78" i="1"/>
  <c r="H93" i="1" s="1"/>
  <c r="G78" i="1"/>
  <c r="G93" i="1" s="1"/>
  <c r="F78" i="1"/>
  <c r="F94" i="1" s="1"/>
  <c r="F66" i="1"/>
  <c r="M49" i="1"/>
  <c r="M48" i="1"/>
  <c r="L48" i="1"/>
  <c r="G66" i="1" s="1"/>
  <c r="L24" i="1"/>
  <c r="C52" i="1" l="1"/>
  <c r="C69" i="1"/>
  <c r="I66" i="1"/>
  <c r="K89" i="1"/>
  <c r="K91" i="1" s="1"/>
  <c r="J66" i="1"/>
  <c r="L89" i="1"/>
  <c r="L91" i="1" s="1"/>
  <c r="I89" i="1"/>
  <c r="I91" i="1" s="1"/>
  <c r="M89" i="1"/>
  <c r="M91" i="1" s="1"/>
  <c r="F89" i="1"/>
  <c r="F91" i="1" s="1"/>
  <c r="F93" i="1"/>
  <c r="G95" i="1" s="1"/>
  <c r="G89" i="1"/>
  <c r="G91" i="1" s="1"/>
  <c r="H94" i="1"/>
  <c r="J95" i="1" s="1"/>
  <c r="H89" i="1"/>
  <c r="H91" i="1" s="1"/>
  <c r="J89" i="1"/>
  <c r="J91" i="1" s="1"/>
  <c r="E95" i="1" l="1"/>
</calcChain>
</file>

<file path=xl/comments1.xml><?xml version="1.0" encoding="utf-8"?>
<comments xmlns="http://schemas.openxmlformats.org/spreadsheetml/2006/main">
  <authors>
    <author>JS</author>
  </authors>
  <commentList>
    <comment ref="F23" authorId="0" shapeId="0">
      <text>
        <r>
          <rPr>
            <sz val="10"/>
            <rFont val="Arial"/>
            <family val="2"/>
          </rPr>
          <t xml:space="preserve">Dans cette partie la colonne PLAI </t>
        </r>
        <r>
          <rPr>
            <b/>
            <u/>
            <sz val="10"/>
            <rFont val="Arial"/>
            <family val="2"/>
          </rPr>
          <t>inclut</t>
        </r>
        <r>
          <rPr>
            <sz val="10"/>
            <rFont val="Arial"/>
            <family val="2"/>
          </rPr>
          <t xml:space="preserve"> les PLAI-Adaptés</t>
        </r>
      </text>
    </comment>
    <comment ref="F77" authorId="0" shapeId="0">
      <text>
        <r>
          <rPr>
            <sz val="10"/>
            <rFont val="Arial"/>
            <family val="2"/>
          </rPr>
          <t xml:space="preserve">Dans cette partie, les PLAI </t>
        </r>
        <r>
          <rPr>
            <b/>
            <u/>
            <sz val="10"/>
            <rFont val="Arial"/>
            <family val="2"/>
          </rPr>
          <t>n’incluent</t>
        </r>
        <r>
          <rPr>
            <sz val="10"/>
            <rFont val="Arial"/>
            <family val="2"/>
          </rPr>
          <t xml:space="preserve"> pas les PLAI-Adaptés.</t>
        </r>
      </text>
    </comment>
  </commentList>
</comments>
</file>

<file path=xl/sharedStrings.xml><?xml version="1.0" encoding="utf-8"?>
<sst xmlns="http://schemas.openxmlformats.org/spreadsheetml/2006/main" count="210" uniqueCount="135">
  <si>
    <t>Fiche technique : Marges locales</t>
  </si>
  <si>
    <r>
      <rPr>
        <sz val="15"/>
        <rFont val="Marianne"/>
        <family val="3"/>
      </rPr>
      <t>Projet d’</t>
    </r>
    <r>
      <rPr>
        <u/>
        <sz val="15"/>
        <rFont val="Marianne"/>
        <family val="3"/>
      </rPr>
      <t>Acquisition-Amélioration</t>
    </r>
  </si>
  <si>
    <t>MODE D’EMPLOI</t>
  </si>
  <si>
    <t>les cases à remplir sont en jaune</t>
  </si>
  <si>
    <t>Dans les tableaux renseigner toujours le NOMBRE de logements, sauf pour « SU » et « SLCR » (surfaces en m²) et « Innovation » (un % entre 0% et 5%).</t>
  </si>
  <si>
    <t>les résultats sont en rouge</t>
  </si>
  <si>
    <t>Téléverser dans SPLS une version PDF du document (via Exporter au format PDF, ou via « imprimer »→PDFCreator par exemple).</t>
  </si>
  <si>
    <t>Individuel</t>
  </si>
  <si>
    <t>Collectif</t>
  </si>
  <si>
    <t>PLAI</t>
  </si>
  <si>
    <t>PLUS</t>
  </si>
  <si>
    <t>IDENTIFICATION DE L’OPÉRATION</t>
  </si>
  <si>
    <t>CA Caux Seine Agglo</t>
  </si>
  <si>
    <t>Numéro SPLS / Galion</t>
  </si>
  <si>
    <t>CA Dieppe-Maritime</t>
  </si>
  <si>
    <t>Nom de l’opération</t>
  </si>
  <si>
    <t>Conseil Départemental</t>
  </si>
  <si>
    <t>Adresse</t>
  </si>
  <si>
    <t>CU Le Havre Seine Métropole</t>
  </si>
  <si>
    <t>Commune</t>
  </si>
  <si>
    <t>Métropole Rouen Normandie</t>
  </si>
  <si>
    <t>Zone de tension</t>
  </si>
  <si>
    <t>PC déposé</t>
  </si>
  <si>
    <t>si oui, date</t>
  </si>
  <si>
    <t>Secteur de délégation</t>
  </si>
  <si>
    <t>CARACTÉRISTIQUES GÉNÉRALES DE L’OPÉRATION</t>
  </si>
  <si>
    <t>PLS</t>
  </si>
  <si>
    <t>Total</t>
  </si>
  <si>
    <t>Nombre de logement par catégorie
(y.c. les PLS)</t>
  </si>
  <si>
    <t>Contrôles</t>
  </si>
  <si>
    <r>
      <rPr>
        <i/>
        <sz val="10"/>
        <rFont val="Marianne"/>
        <family val="3"/>
      </rPr>
      <t xml:space="preserve">dont </t>
    </r>
    <r>
      <rPr>
        <b/>
        <i/>
        <sz val="10"/>
        <rFont val="Marianne"/>
        <family val="3"/>
      </rPr>
      <t>PLAI-adaptés</t>
    </r>
  </si>
  <si>
    <t>CARACTÉRISTIQUES MARGES LOCALES</t>
  </si>
  <si>
    <t>Thématique</t>
  </si>
  <si>
    <t>Critère</t>
  </si>
  <si>
    <t>barème</t>
  </si>
  <si>
    <t>Pièces justificatives pour l’engagement</t>
  </si>
  <si>
    <t>Pièces justificatives pour la clôture</t>
  </si>
  <si>
    <t>Energie</t>
  </si>
  <si>
    <t>1.1</t>
  </si>
  <si>
    <t>Label HPE Rénovation (ou équivalent) 
OU saut de l’étiquette  énergétique de 2 niveaux  entre état initial et après travaux</t>
  </si>
  <si>
    <t>Récépissé de la demande de label</t>
  </si>
  <si>
    <t>Attestation du label</t>
  </si>
  <si>
    <t>1.1 bis</t>
  </si>
  <si>
    <t>Label BBC Effinergie Rénovation  (ou équivalent) OU saut de l’étiquette énergétique de 3 niveaux  entre état initial et après travaux</t>
  </si>
  <si>
    <t>1.2</t>
  </si>
  <si>
    <t>Raccordement à une production de chaleur mutualisée</t>
  </si>
  <si>
    <t>Accessibilité</t>
  </si>
  <si>
    <t>2.1</t>
  </si>
  <si>
    <t>Label Habitat Senior Service  (ou équivalent)</t>
  </si>
  <si>
    <t>Récépissé de la demande de label + Liste des logements concernés</t>
  </si>
  <si>
    <t>Attestation du label indiquant la liste des logements concernés</t>
  </si>
  <si>
    <t>2.2</t>
  </si>
  <si>
    <t>Mise en accessibilité
Avec création d’ascenseur</t>
  </si>
  <si>
    <t>2.2 bis</t>
  </si>
  <si>
    <r>
      <rPr>
        <sz val="10"/>
        <rFont val="Marianne"/>
        <family val="3"/>
      </rPr>
      <t xml:space="preserve">Mise en accessibilité
Avec </t>
    </r>
    <r>
      <rPr>
        <sz val="9"/>
        <rFont val="Marianne"/>
        <family val="3"/>
      </rPr>
      <t>remplacement</t>
    </r>
    <r>
      <rPr>
        <sz val="10"/>
        <rFont val="Marianne"/>
        <family val="3"/>
      </rPr>
      <t xml:space="preserve"> ascenseur existant</t>
    </r>
  </si>
  <si>
    <t>2.2 ter</t>
  </si>
  <si>
    <t>Mise en accessibilité
Sans intervention ascenseur</t>
  </si>
  <si>
    <t>Qualité d’usage</t>
  </si>
  <si>
    <t>3.1</t>
  </si>
  <si>
    <t>Respect des critères de qualité d’usage *</t>
  </si>
  <si>
    <t>Plan masse</t>
  </si>
  <si>
    <t>Certificat signé de l’architecte ou maître d’œuvre, identifiant les logements concernés et mentionnant les critères exigés</t>
  </si>
  <si>
    <t>3.2</t>
  </si>
  <si>
    <t>Cuisine avec plaque de cuisson (sauf plaque fonte), hotte et rangements</t>
  </si>
  <si>
    <t>3.3</t>
  </si>
  <si>
    <t>Salle d’eau supplémentaire</t>
  </si>
  <si>
    <t>Qualité de la construction</t>
  </si>
  <si>
    <t>4.1</t>
  </si>
  <si>
    <t>Volets extérieurs en immeuble collectif (volet roulant ou sur raille)</t>
  </si>
  <si>
    <t>4.2</t>
  </si>
  <si>
    <t>Label Bâtiment Biosourcé (ou équivalent) OU anticipation de la réglementation 2025 sur l’indicateur Ic (impact construction) RE2020</t>
  </si>
  <si>
    <t>4.3</t>
  </si>
  <si>
    <t xml:space="preserve">Utilisation des eaux pluviales pour chasses d’eau </t>
  </si>
  <si>
    <t>Calibrage de la cuve pour répondre au besoin annuel moyen</t>
  </si>
  <si>
    <t>4.4</t>
  </si>
  <si>
    <t xml:space="preserve">Innovations (max 5%). Coefficient : </t>
  </si>
  <si>
    <t>Demande justifiée</t>
  </si>
  <si>
    <t>Autres surfaces</t>
  </si>
  <si>
    <t>5.1</t>
  </si>
  <si>
    <t>Stationnement extérieur pour lequel aucun loyer accessoire n’est appliqué, uniquement si n’est pas séparable du logement</t>
  </si>
  <si>
    <t>Plan</t>
  </si>
  <si>
    <t>5.1 bis</t>
  </si>
  <si>
    <t>Garage fermé pour lequel aucun loyer accessoire n’est appliqué, uniquement si n’est pas séparable du logement</t>
  </si>
  <si>
    <t>5.2</t>
  </si>
  <si>
    <t>Jardin individualisé, d’au moins 50m², uniquement si  aucun loyer accessoire n’est appliqué pour cet espace</t>
  </si>
  <si>
    <t>5.3</t>
  </si>
  <si>
    <t>Locaux communs résidentiels (LCR)</t>
  </si>
  <si>
    <t>surface utile totale</t>
  </si>
  <si>
    <t>SU</t>
  </si>
  <si>
    <t>surface des LCR</t>
  </si>
  <si>
    <t>SLCR</t>
  </si>
  <si>
    <t>ERREURS RELEVEES :</t>
  </si>
  <si>
    <t>1cm</t>
  </si>
  <si>
    <t>COMMENTAIRES DU BAILLEUR</t>
  </si>
  <si>
    <t>CALCUL DE LA MARGE</t>
  </si>
  <si>
    <t>RAPPEL DES PIECES JUSTIFICATIVES MARGES DE LOYERS</t>
  </si>
  <si>
    <t>Haute 4,5cm</t>
  </si>
  <si>
    <t>CALCUL DU LOYER ACCESSOIRE</t>
  </si>
  <si>
    <t>Actualisation : les présents plafonds sont actualisés chaque année au 1er janvier, en fonction de la variation de l'IRL du 2ème trimestre de l'année N-1.</t>
  </si>
  <si>
    <t>PLAI-A</t>
  </si>
  <si>
    <t>PLAI hors adaptés</t>
  </si>
  <si>
    <t>PLAI adaptés</t>
  </si>
  <si>
    <t>RAPPEL :</t>
  </si>
  <si>
    <t>Garages / boxes</t>
  </si>
  <si>
    <t>Parkings souterrains fermés</t>
  </si>
  <si>
    <t>Parkings souterrains ouverts</t>
  </si>
  <si>
    <t>Parking privatisé en surface*</t>
  </si>
  <si>
    <t>Cours / jardins</t>
  </si>
  <si>
    <t>*Parking en surface privatisé : en programme collectif, loyer accessoire possible si le parking est à la fois privatisé et situé à l'intérieur du programme de logements de l'opération.</t>
  </si>
  <si>
    <t>calcul (théorique)</t>
  </si>
  <si>
    <t>loyer accessoire moyen</t>
  </si>
  <si>
    <t>rappel plafond au logement</t>
  </si>
  <si>
    <t>dépassement loyer plafond</t>
  </si>
  <si>
    <t>Somme des LA supérieure au total de logements pour certaines catégories. Rappel : un seul stationnement pris en compte par logement.</t>
  </si>
  <si>
    <t>Somme des stationnements ou jardins (LA +  ML) supérieure à la somme des logements pour certaines catégories. Rappel : pas de cumul ML et LA sur un même item.</t>
  </si>
  <si>
    <t>2,7cm</t>
  </si>
  <si>
    <t>NOTA : le plafond par logement s’applique à chaque logement, pas seulement à la moyenne.
NOTA 2 : un seul stationnement pris en compte par logement, et pas de cumul marge local et loyer accessoire.</t>
  </si>
  <si>
    <t>VALIDATION DE LA FICHE</t>
  </si>
  <si>
    <t>NOM</t>
  </si>
  <si>
    <t>Prénom</t>
  </si>
  <si>
    <t>Fonction</t>
  </si>
  <si>
    <t>Je certifie que toutes les informations indiquées sont exactes au regard de la définition actuelle du projet</t>
  </si>
  <si>
    <t>Date</t>
  </si>
  <si>
    <t>PLAFONDS DE LOYERS ACCESSOIRES EN SEINE-MARITIME</t>
  </si>
  <si>
    <t>Loyers mensuels (en €) actualisés au 1er janvier 2022 :</t>
  </si>
  <si>
    <t>Zones</t>
  </si>
  <si>
    <t>B</t>
  </si>
  <si>
    <t>Parking privatisé en surface</t>
  </si>
  <si>
    <t>Cours / jardins en individuel</t>
  </si>
  <si>
    <t>Cours / jardins en collectif</t>
  </si>
  <si>
    <t>PLAFONDS (cumuls)</t>
  </si>
  <si>
    <t>C</t>
  </si>
  <si>
    <t>Parking en surface privatisé : en programme collectif, loyer accessoire possible si le parking est à la fois privatisé et situé à l'intérieur du programme de logements de l'opération.</t>
  </si>
  <si>
    <t>Loyers accessoires liés au stationnement : un seul loyer possible (si garage + parking en surface) pour un même locataire.</t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</si>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</sst>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\ %"/>
    <numFmt numFmtId="165" formatCode="dd/mm/yy"/>
    <numFmt numFmtId="166" formatCode="0.00\ %"/>
    <numFmt numFmtId="167" formatCode="&quot;VRAI&quot;;&quot;VRAI&quot;;&quot;FAUX&quot;"/>
    <numFmt numFmtId="168" formatCode="#,##0.00\ [$m²-40C];[Red]\-#,##0.00\ [$m²-40C]"/>
    <numFmt numFmtId="169" formatCode="#,##0.00\ [$€-40C];[Red]\-#,##0.00\ [$€-40C]"/>
    <numFmt numFmtId="170" formatCode="#,##0.00\ [$€-40C]"/>
  </numFmts>
  <fonts count="26" x14ac:knownFonts="1">
    <font>
      <sz val="10"/>
      <name val="Arial"/>
      <family val="2"/>
    </font>
    <font>
      <sz val="10"/>
      <color rgb="FF00A933"/>
      <name val="Arial"/>
      <family val="2"/>
    </font>
    <font>
      <sz val="10"/>
      <color rgb="FFFF0000"/>
      <name val="Arial"/>
      <family val="2"/>
    </font>
    <font>
      <sz val="10"/>
      <name val="Marianne"/>
      <family val="3"/>
    </font>
    <font>
      <sz val="20"/>
      <name val="Marianne"/>
      <family val="3"/>
    </font>
    <font>
      <sz val="15"/>
      <name val="Marianne"/>
      <family val="3"/>
    </font>
    <font>
      <u/>
      <sz val="15"/>
      <name val="Marianne"/>
      <family val="3"/>
    </font>
    <font>
      <sz val="10"/>
      <color rgb="FF000000"/>
      <name val="Marianne"/>
      <family val="3"/>
    </font>
    <font>
      <b/>
      <sz val="10"/>
      <color rgb="FFC9211E"/>
      <name val="Marianne"/>
      <family val="3"/>
    </font>
    <font>
      <b/>
      <sz val="10"/>
      <name val="Marianne"/>
      <family val="3"/>
    </font>
    <font>
      <i/>
      <sz val="10"/>
      <name val="Marianne"/>
      <family val="3"/>
    </font>
    <font>
      <b/>
      <i/>
      <sz val="10"/>
      <name val="Marianne"/>
      <family val="3"/>
    </font>
    <font>
      <b/>
      <sz val="9"/>
      <name val="Marianne"/>
      <family val="3"/>
    </font>
    <font>
      <sz val="9"/>
      <name val="Marianne"/>
      <family val="3"/>
    </font>
    <font>
      <b/>
      <sz val="10"/>
      <color rgb="FFFF0000"/>
      <name val="Marianne"/>
      <family val="3"/>
    </font>
    <font>
      <u/>
      <sz val="10"/>
      <name val="Marianne"/>
      <family val="3"/>
    </font>
    <font>
      <sz val="8"/>
      <name val="Marianne"/>
      <family val="3"/>
    </font>
    <font>
      <sz val="10"/>
      <color rgb="FFFF0000"/>
      <name val="Marianne"/>
      <family val="3"/>
    </font>
    <font>
      <b/>
      <u/>
      <sz val="10"/>
      <name val="Arial"/>
      <family val="2"/>
    </font>
    <font>
      <b/>
      <sz val="10"/>
      <name val="Arial"/>
    </font>
    <font>
      <b/>
      <sz val="9"/>
      <name val="Arial"/>
    </font>
    <font>
      <b/>
      <sz val="8"/>
      <name val="Arial"/>
    </font>
    <font>
      <b/>
      <i/>
      <sz val="9"/>
      <name val="Arial"/>
    </font>
    <font>
      <sz val="9"/>
      <name val="Arial"/>
    </font>
    <font>
      <sz val="8"/>
      <name val="Arial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4EA6B"/>
        <bgColor rgb="FFFFFFA6"/>
      </patternFill>
    </fill>
    <fill>
      <patternFill patternType="solid">
        <fgColor rgb="FFB4C7DC"/>
        <bgColor rgb="FFB3CAC7"/>
      </patternFill>
    </fill>
    <fill>
      <patternFill patternType="solid">
        <fgColor rgb="FFFFFFA6"/>
        <bgColor rgb="FFFFFFFF"/>
      </patternFill>
    </fill>
    <fill>
      <patternFill patternType="solid">
        <fgColor rgb="FFDDDDDD"/>
        <bgColor rgb="FFCCCCCC"/>
      </patternFill>
    </fill>
    <fill>
      <patternFill patternType="solid">
        <fgColor rgb="FFC0C0C0"/>
        <bgColor rgb="FFB3CAC7"/>
      </patternFill>
    </fill>
    <fill>
      <patternFill patternType="solid">
        <fgColor rgb="FFCCCCCC"/>
        <bgColor rgb="FFC0C0C0"/>
      </patternFill>
    </fill>
    <fill>
      <patternFill patternType="solid">
        <fgColor rgb="FFFFD7D7"/>
        <bgColor rgb="FFDDDDDD"/>
      </patternFill>
    </fill>
  </fills>
  <borders count="60">
    <border>
      <left/>
      <right/>
      <top/>
      <bottom/>
      <diagonal/>
    </border>
    <border>
      <left style="thin">
        <color rgb="FFFFBF00"/>
      </left>
      <right/>
      <top style="thin">
        <color rgb="FFFFBF00"/>
      </top>
      <bottom/>
      <diagonal/>
    </border>
    <border>
      <left/>
      <right/>
      <top style="thin">
        <color rgb="FFFFBF00"/>
      </top>
      <bottom/>
      <diagonal/>
    </border>
    <border>
      <left/>
      <right style="thin">
        <color rgb="FFFFBF00"/>
      </right>
      <top style="thin">
        <color rgb="FFFFBF00"/>
      </top>
      <bottom/>
      <diagonal/>
    </border>
    <border>
      <left style="thin">
        <color rgb="FFFFBF0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FFBF00"/>
      </right>
      <top/>
      <bottom/>
      <diagonal/>
    </border>
    <border>
      <left style="thin">
        <color rgb="FFFFBF00"/>
      </left>
      <right/>
      <top/>
      <bottom style="thin">
        <color rgb="FFFFBF00"/>
      </bottom>
      <diagonal/>
    </border>
    <border>
      <left/>
      <right/>
      <top/>
      <bottom style="thin">
        <color rgb="FFFFBF00"/>
      </bottom>
      <diagonal/>
    </border>
    <border>
      <left/>
      <right style="thin">
        <color rgb="FFFFBF00"/>
      </right>
      <top/>
      <bottom style="thin">
        <color rgb="FFFFBF00"/>
      </bottom>
      <diagonal/>
    </border>
    <border>
      <left style="thin">
        <color rgb="FF2A6099"/>
      </left>
      <right/>
      <top style="thin">
        <color rgb="FF2A6099"/>
      </top>
      <bottom/>
      <diagonal/>
    </border>
    <border>
      <left/>
      <right/>
      <top style="thin">
        <color rgb="FF2A6099"/>
      </top>
      <bottom/>
      <diagonal/>
    </border>
    <border>
      <left/>
      <right style="thin">
        <color rgb="FF2A6099"/>
      </right>
      <top style="thin">
        <color rgb="FF2A6099"/>
      </top>
      <bottom/>
      <diagonal/>
    </border>
    <border>
      <left style="thin">
        <color rgb="FF2A6099"/>
      </left>
      <right/>
      <top/>
      <bottom/>
      <diagonal/>
    </border>
    <border>
      <left/>
      <right style="thin">
        <color rgb="FF2A6099"/>
      </right>
      <top/>
      <bottom/>
      <diagonal/>
    </border>
    <border>
      <left style="thin">
        <color rgb="FF2A6099"/>
      </left>
      <right/>
      <top/>
      <bottom style="thin">
        <color rgb="FF2A6099"/>
      </bottom>
      <diagonal/>
    </border>
    <border>
      <left/>
      <right/>
      <top/>
      <bottom style="thin">
        <color rgb="FF2A6099"/>
      </bottom>
      <diagonal/>
    </border>
    <border>
      <left/>
      <right style="thin">
        <color rgb="FF2A6099"/>
      </right>
      <top/>
      <bottom style="thin">
        <color rgb="FF2A6099"/>
      </bottom>
      <diagonal/>
    </border>
    <border>
      <left style="thin">
        <color rgb="FF800080"/>
      </left>
      <right/>
      <top style="thin">
        <color rgb="FF800080"/>
      </top>
      <bottom/>
      <diagonal/>
    </border>
    <border>
      <left/>
      <right/>
      <top style="thin">
        <color rgb="FF800080"/>
      </top>
      <bottom/>
      <diagonal/>
    </border>
    <border>
      <left/>
      <right style="thin">
        <color rgb="FF800080"/>
      </right>
      <top style="thin">
        <color rgb="FF800080"/>
      </top>
      <bottom/>
      <diagonal/>
    </border>
    <border>
      <left style="thin">
        <color rgb="FF800080"/>
      </left>
      <right/>
      <top/>
      <bottom/>
      <diagonal/>
    </border>
    <border>
      <left/>
      <right style="thin">
        <color rgb="FF800080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rgb="FF800080"/>
      </right>
      <top/>
      <bottom/>
      <diagonal/>
    </border>
    <border>
      <left style="thin">
        <color rgb="FF800080"/>
      </left>
      <right/>
      <top/>
      <bottom style="thin">
        <color rgb="FF800080"/>
      </bottom>
      <diagonal/>
    </border>
    <border>
      <left/>
      <right/>
      <top/>
      <bottom style="thin">
        <color rgb="FF800080"/>
      </bottom>
      <diagonal/>
    </border>
    <border>
      <left/>
      <right style="thin">
        <color rgb="FF800080"/>
      </right>
      <top/>
      <bottom style="thin">
        <color rgb="FF80008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B3CAC7"/>
      </left>
      <right/>
      <top style="thin">
        <color rgb="FFB3CAC7"/>
      </top>
      <bottom/>
      <diagonal/>
    </border>
    <border>
      <left/>
      <right/>
      <top style="thin">
        <color rgb="FFB3CAC7"/>
      </top>
      <bottom/>
      <diagonal/>
    </border>
    <border>
      <left/>
      <right style="thin">
        <color rgb="FFB3CAC7"/>
      </right>
      <top style="thin">
        <color rgb="FFB3CAC7"/>
      </top>
      <bottom/>
      <diagonal/>
    </border>
    <border>
      <left style="thin">
        <color rgb="FFB3CAC7"/>
      </left>
      <right/>
      <top/>
      <bottom/>
      <diagonal/>
    </border>
    <border>
      <left/>
      <right style="thin">
        <color rgb="FFB3CAC7"/>
      </right>
      <top/>
      <bottom/>
      <diagonal/>
    </border>
    <border>
      <left style="thin">
        <color rgb="FFB3CAC7"/>
      </left>
      <right/>
      <top/>
      <bottom style="thin">
        <color rgb="FFB3CAC7"/>
      </bottom>
      <diagonal/>
    </border>
    <border>
      <left/>
      <right/>
      <top/>
      <bottom style="thin">
        <color rgb="FFB3CAC7"/>
      </bottom>
      <diagonal/>
    </border>
    <border>
      <left/>
      <right style="thin">
        <color rgb="FFB3CAC7"/>
      </right>
      <top/>
      <bottom style="thin">
        <color rgb="FFB3CAC7"/>
      </bottom>
      <diagonal/>
    </border>
    <border>
      <left style="thin">
        <color rgb="FF77BC65"/>
      </left>
      <right/>
      <top style="thin">
        <color rgb="FF77BC65"/>
      </top>
      <bottom/>
      <diagonal/>
    </border>
    <border>
      <left/>
      <right/>
      <top style="thin">
        <color rgb="FF77BC65"/>
      </top>
      <bottom/>
      <diagonal/>
    </border>
    <border>
      <left/>
      <right style="thin">
        <color rgb="FF77BC65"/>
      </right>
      <top style="thin">
        <color rgb="FF77BC65"/>
      </top>
      <bottom/>
      <diagonal/>
    </border>
    <border>
      <left style="thin">
        <color rgb="FF77BC65"/>
      </left>
      <right/>
      <top/>
      <bottom/>
      <diagonal/>
    </border>
    <border>
      <left/>
      <right style="thin">
        <color rgb="FF77BC65"/>
      </right>
      <top/>
      <bottom/>
      <diagonal/>
    </border>
    <border>
      <left style="thin">
        <color rgb="FF77BC65"/>
      </left>
      <right/>
      <top/>
      <bottom style="thin">
        <color rgb="FF77BC65"/>
      </bottom>
      <diagonal/>
    </border>
    <border>
      <left/>
      <right/>
      <top/>
      <bottom style="thin">
        <color rgb="FF77BC65"/>
      </bottom>
      <diagonal/>
    </border>
    <border>
      <left/>
      <right style="thin">
        <color rgb="FF77BC65"/>
      </right>
      <top/>
      <bottom style="thin">
        <color rgb="FF77BC6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25" fillId="2" borderId="0" applyFont="0" applyBorder="0" applyAlignment="0" applyProtection="0"/>
    <xf numFmtId="0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Alignment="0" applyProtection="0"/>
    <xf numFmtId="0" fontId="2" fillId="0" borderId="0" applyBorder="0" applyAlignment="0" applyProtection="0"/>
  </cellStyleXfs>
  <cellXfs count="18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3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6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164" fontId="3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5" borderId="23" xfId="0" applyFont="1" applyFill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6" xfId="0" applyFont="1" applyBorder="1"/>
    <xf numFmtId="164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/>
    </xf>
    <xf numFmtId="0" fontId="9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0" xfId="0" applyFont="1" applyBorder="1"/>
    <xf numFmtId="0" fontId="9" fillId="0" borderId="39" xfId="0" applyFont="1" applyBorder="1"/>
    <xf numFmtId="0" fontId="16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5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" fontId="11" fillId="6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3" fillId="0" borderId="5" xfId="0" applyFont="1" applyBorder="1"/>
    <xf numFmtId="4" fontId="16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169" fontId="9" fillId="0" borderId="0" xfId="0" applyNumberFormat="1" applyFont="1" applyBorder="1" applyAlignment="1">
      <alignment horizontal="right" vertical="center" wrapText="1"/>
    </xf>
    <xf numFmtId="169" fontId="9" fillId="0" borderId="0" xfId="0" applyNumberFormat="1" applyFont="1" applyBorder="1" applyAlignment="1">
      <alignment horizontal="right" vertical="center"/>
    </xf>
    <xf numFmtId="169" fontId="3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169" fontId="10" fillId="0" borderId="0" xfId="0" applyNumberFormat="1" applyFont="1" applyAlignment="1">
      <alignment horizontal="right" vertical="center" wrapText="1"/>
    </xf>
    <xf numFmtId="169" fontId="10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center" vertical="center" wrapText="1"/>
    </xf>
    <xf numFmtId="167" fontId="3" fillId="0" borderId="40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/>
    </xf>
    <xf numFmtId="0" fontId="3" fillId="0" borderId="48" xfId="0" applyFont="1" applyBorder="1"/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0" fontId="0" fillId="0" borderId="0" xfId="0"/>
    <xf numFmtId="0" fontId="19" fillId="8" borderId="52" xfId="0" applyFont="1" applyFill="1" applyBorder="1" applyAlignment="1">
      <alignment horizontal="center" vertical="center"/>
    </xf>
    <xf numFmtId="0" fontId="19" fillId="8" borderId="52" xfId="0" applyFont="1" applyFill="1" applyBorder="1" applyAlignment="1">
      <alignment horizontal="left"/>
    </xf>
    <xf numFmtId="0" fontId="21" fillId="6" borderId="53" xfId="0" applyFont="1" applyFill="1" applyBorder="1"/>
    <xf numFmtId="170" fontId="20" fillId="6" borderId="54" xfId="0" applyNumberFormat="1" applyFont="1" applyFill="1" applyBorder="1" applyAlignment="1">
      <alignment horizontal="center"/>
    </xf>
    <xf numFmtId="1" fontId="22" fillId="6" borderId="55" xfId="0" applyNumberFormat="1" applyFont="1" applyFill="1" applyBorder="1" applyAlignment="1">
      <alignment horizontal="center"/>
    </xf>
    <xf numFmtId="1" fontId="22" fillId="6" borderId="56" xfId="0" applyNumberFormat="1" applyFont="1" applyFill="1" applyBorder="1" applyAlignment="1">
      <alignment horizontal="center"/>
    </xf>
    <xf numFmtId="1" fontId="22" fillId="6" borderId="57" xfId="0" applyNumberFormat="1" applyFont="1" applyFill="1" applyBorder="1" applyAlignment="1">
      <alignment horizontal="center"/>
    </xf>
    <xf numFmtId="0" fontId="23" fillId="0" borderId="53" xfId="0" applyFont="1" applyBorder="1"/>
    <xf numFmtId="4" fontId="23" fillId="8" borderId="58" xfId="0" applyNumberFormat="1" applyFont="1" applyFill="1" applyBorder="1" applyAlignment="1">
      <alignment horizontal="center"/>
    </xf>
    <xf numFmtId="4" fontId="23" fillId="8" borderId="59" xfId="0" applyNumberFormat="1" applyFont="1" applyFill="1" applyBorder="1" applyAlignment="1">
      <alignment horizontal="center"/>
    </xf>
    <xf numFmtId="0" fontId="20" fillId="6" borderId="54" xfId="0" applyFont="1" applyFill="1" applyBorder="1"/>
    <xf numFmtId="0" fontId="23" fillId="0" borderId="0" xfId="0" applyFont="1"/>
    <xf numFmtId="4" fontId="23" fillId="0" borderId="0" xfId="0" applyNumberFormat="1" applyFont="1" applyAlignment="1">
      <alignment horizontal="center"/>
    </xf>
    <xf numFmtId="170" fontId="24" fillId="0" borderId="0" xfId="0" applyNumberFormat="1" applyFont="1" applyAlignment="1">
      <alignment horizontal="center"/>
    </xf>
    <xf numFmtId="165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7" borderId="5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68" fontId="3" fillId="4" borderId="5" xfId="0" applyNumberFormat="1" applyFont="1" applyFill="1" applyBorder="1" applyAlignment="1" applyProtection="1">
      <alignment horizontal="center" vertical="center"/>
      <protection locked="0"/>
    </xf>
    <xf numFmtId="166" fontId="3" fillId="4" borderId="5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</cellXfs>
  <cellStyles count="6">
    <cellStyle name="Normal" xfId="0" builtinId="0"/>
    <cellStyle name="Sans nom1" xfId="1"/>
    <cellStyle name="Sans nom2" xfId="2"/>
    <cellStyle name="Sans nom3" xfId="3"/>
    <cellStyle name="Sans nom4" xfId="4"/>
    <cellStyle name="Sans nom5" xfId="5"/>
  </cellStyles>
  <dxfs count="3">
    <dxf>
      <font>
        <color rgb="FFFF0000"/>
      </font>
    </dxf>
    <dxf>
      <font>
        <color rgb="FF00A933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D4EA6B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A6"/>
      <rgbColor rgb="FFB4C7DC"/>
      <rgbColor rgb="FFFF99CC"/>
      <rgbColor rgb="FFB3CAC7"/>
      <rgbColor rgb="FFFFD7D7"/>
      <rgbColor rgb="FF3366FF"/>
      <rgbColor rgb="FF33CCCC"/>
      <rgbColor rgb="FF99CC00"/>
      <rgbColor rgb="FFFFBF00"/>
      <rgbColor rgb="FFFF9900"/>
      <rgbColor rgb="FFFF6600"/>
      <rgbColor rgb="FF666699"/>
      <rgbColor rgb="FF77BC65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05"/>
  <sheetViews>
    <sheetView tabSelected="1" view="pageBreakPreview" zoomScaleNormal="50" zoomScaleSheetLayoutView="100" workbookViewId="0">
      <selection activeCell="A3" sqref="A3"/>
    </sheetView>
  </sheetViews>
  <sheetFormatPr baseColWidth="10" defaultColWidth="11.5703125" defaultRowHeight="12.75" x14ac:dyDescent="0.2"/>
  <cols>
    <col min="1" max="1" width="5.5703125" style="1" customWidth="1"/>
    <col min="2" max="2" width="6.7109375" style="2" customWidth="1"/>
    <col min="3" max="3" width="13.28515625" style="2" customWidth="1"/>
    <col min="4" max="4" width="6.85546875" style="2" customWidth="1"/>
    <col min="5" max="5" width="33.42578125" style="2" customWidth="1"/>
    <col min="6" max="7" width="10.42578125" style="2" customWidth="1"/>
    <col min="8" max="11" width="10.42578125" style="1" customWidth="1"/>
    <col min="12" max="12" width="10.42578125" style="3" customWidth="1"/>
    <col min="13" max="13" width="10.42578125" style="1" customWidth="1"/>
    <col min="14" max="14" width="7.42578125" style="1" customWidth="1"/>
    <col min="15" max="15" width="37.140625" style="1" customWidth="1"/>
    <col min="16" max="16" width="37.140625" style="4" hidden="1" customWidth="1"/>
    <col min="17" max="17" width="15.140625" style="5" hidden="1" customWidth="1"/>
    <col min="18" max="18" width="0" style="4" hidden="1" customWidth="1"/>
    <col min="19" max="19" width="52.85546875" style="6" hidden="1" customWidth="1"/>
    <col min="20" max="22" width="0" style="6" hidden="1" customWidth="1"/>
    <col min="23" max="26" width="11.5703125" style="6"/>
    <col min="27" max="1024" width="11.5703125" style="7"/>
  </cols>
  <sheetData>
    <row r="1" spans="1:26" ht="26.1" customHeight="1" x14ac:dyDescent="0.2">
      <c r="A1" s="182" t="s">
        <v>134</v>
      </c>
      <c r="B1" s="182"/>
      <c r="C1" s="183" t="s">
        <v>0</v>
      </c>
      <c r="D1" s="183"/>
      <c r="E1" s="183"/>
      <c r="F1" s="183"/>
      <c r="G1" s="183"/>
      <c r="H1" s="183"/>
      <c r="I1" s="183"/>
      <c r="J1" s="183"/>
      <c r="K1" s="183"/>
      <c r="L1" s="9"/>
      <c r="M1" s="8"/>
      <c r="N1" s="8"/>
      <c r="O1" s="2"/>
      <c r="P1" s="5"/>
      <c r="R1" s="5"/>
    </row>
    <row r="2" spans="1:26" ht="19.350000000000001" customHeight="1" x14ac:dyDescent="0.2">
      <c r="A2" s="184">
        <v>44840</v>
      </c>
      <c r="B2" s="184"/>
      <c r="C2" s="185" t="s">
        <v>1</v>
      </c>
      <c r="D2" s="185"/>
      <c r="E2" s="185"/>
      <c r="F2" s="185"/>
      <c r="G2" s="185"/>
      <c r="H2" s="185"/>
      <c r="I2" s="185"/>
      <c r="J2" s="185"/>
      <c r="K2" s="185"/>
      <c r="L2" s="9"/>
      <c r="M2" s="8"/>
      <c r="N2" s="8"/>
      <c r="O2" s="2"/>
      <c r="P2" s="5"/>
      <c r="R2" s="5"/>
    </row>
    <row r="3" spans="1:26" x14ac:dyDescent="0.2">
      <c r="A3" s="2"/>
      <c r="E3" s="7"/>
      <c r="F3" s="7"/>
      <c r="G3" s="7"/>
      <c r="H3" s="7"/>
      <c r="I3" s="7"/>
      <c r="J3" s="7"/>
      <c r="K3" s="7"/>
      <c r="L3" s="10"/>
      <c r="M3" s="2"/>
      <c r="N3" s="2"/>
      <c r="O3" s="2"/>
      <c r="P3" s="5"/>
      <c r="R3" s="5"/>
    </row>
    <row r="4" spans="1:26" x14ac:dyDescent="0.2">
      <c r="A4" s="2"/>
      <c r="B4" s="11" t="s">
        <v>2</v>
      </c>
      <c r="C4" s="12"/>
      <c r="D4" s="12"/>
      <c r="E4" s="13"/>
      <c r="F4" s="14"/>
      <c r="G4" s="14"/>
      <c r="H4" s="14"/>
      <c r="I4" s="14"/>
      <c r="J4" s="14"/>
      <c r="K4" s="14"/>
      <c r="L4" s="15"/>
      <c r="M4" s="7"/>
      <c r="N4" s="7"/>
      <c r="O4" s="16"/>
      <c r="P4" s="5"/>
      <c r="R4" s="5"/>
    </row>
    <row r="5" spans="1:26" ht="12.75" customHeight="1" x14ac:dyDescent="0.2">
      <c r="A5" s="2"/>
      <c r="B5" s="17"/>
      <c r="E5" s="18" t="s">
        <v>3</v>
      </c>
      <c r="F5" s="7"/>
      <c r="G5" s="166" t="s">
        <v>4</v>
      </c>
      <c r="H5" s="166"/>
      <c r="I5" s="166"/>
      <c r="J5" s="166"/>
      <c r="K5" s="166"/>
      <c r="L5" s="20"/>
      <c r="M5" s="7"/>
      <c r="N5" s="7"/>
      <c r="O5" s="16"/>
      <c r="P5" s="5"/>
      <c r="R5" s="5"/>
    </row>
    <row r="6" spans="1:26" x14ac:dyDescent="0.2">
      <c r="A6" s="2"/>
      <c r="B6" s="17"/>
      <c r="E6" s="21" t="s">
        <v>5</v>
      </c>
      <c r="F6" s="7"/>
      <c r="G6" s="166"/>
      <c r="H6" s="166"/>
      <c r="I6" s="166"/>
      <c r="J6" s="166"/>
      <c r="K6" s="166"/>
      <c r="L6" s="20"/>
      <c r="M6" s="7"/>
      <c r="N6" s="7"/>
      <c r="O6" s="16"/>
      <c r="P6" s="5"/>
      <c r="R6" s="5"/>
    </row>
    <row r="7" spans="1:26" x14ac:dyDescent="0.2">
      <c r="A7" s="2"/>
      <c r="B7" s="17"/>
      <c r="E7" s="22"/>
      <c r="F7" s="7"/>
      <c r="G7" s="166"/>
      <c r="H7" s="166"/>
      <c r="I7" s="166"/>
      <c r="J7" s="166"/>
      <c r="K7" s="166"/>
      <c r="L7" s="20"/>
      <c r="M7" s="7"/>
      <c r="N7" s="7"/>
      <c r="O7" s="16"/>
      <c r="P7" s="5"/>
      <c r="R7" s="5"/>
    </row>
    <row r="8" spans="1:26" ht="13.35" customHeight="1" x14ac:dyDescent="0.2">
      <c r="A8" s="2"/>
      <c r="B8" s="17"/>
      <c r="C8" s="180" t="s">
        <v>6</v>
      </c>
      <c r="D8" s="180"/>
      <c r="E8" s="180"/>
      <c r="F8" s="180"/>
      <c r="G8" s="180"/>
      <c r="H8" s="180"/>
      <c r="I8" s="180"/>
      <c r="J8" s="180"/>
      <c r="K8" s="180"/>
      <c r="L8" s="20"/>
      <c r="M8" s="7"/>
      <c r="N8" s="7"/>
      <c r="O8" s="16"/>
      <c r="P8" s="5"/>
      <c r="Q8" s="6"/>
      <c r="R8" s="6"/>
    </row>
    <row r="9" spans="1:26" x14ac:dyDescent="0.2">
      <c r="A9" s="2"/>
      <c r="B9" s="24"/>
      <c r="C9" s="25"/>
      <c r="D9" s="25"/>
      <c r="E9" s="26"/>
      <c r="F9" s="26"/>
      <c r="G9" s="26"/>
      <c r="H9" s="26"/>
      <c r="I9" s="26"/>
      <c r="J9" s="26"/>
      <c r="K9" s="26"/>
      <c r="L9" s="27"/>
      <c r="M9" s="7"/>
      <c r="N9" s="7"/>
      <c r="O9" s="16"/>
      <c r="P9" s="5"/>
      <c r="Q9" s="181" t="s">
        <v>7</v>
      </c>
      <c r="R9" s="181"/>
      <c r="S9" s="181"/>
      <c r="T9" s="181" t="s">
        <v>8</v>
      </c>
      <c r="U9" s="181"/>
      <c r="V9" s="181"/>
    </row>
    <row r="10" spans="1:26" s="7" customFormat="1" x14ac:dyDescent="0.2">
      <c r="A10" s="2"/>
      <c r="B10" s="2"/>
      <c r="C10" s="2"/>
      <c r="D10" s="2"/>
      <c r="L10" s="2"/>
      <c r="O10" s="16"/>
      <c r="P10" s="5"/>
      <c r="Q10" s="28" t="s">
        <v>9</v>
      </c>
      <c r="R10" s="28" t="s">
        <v>10</v>
      </c>
      <c r="S10" s="4"/>
      <c r="T10" s="28" t="s">
        <v>9</v>
      </c>
      <c r="U10" s="28" t="s">
        <v>10</v>
      </c>
      <c r="V10" s="6"/>
      <c r="W10" s="6"/>
      <c r="X10" s="6"/>
      <c r="Y10" s="6"/>
      <c r="Z10" s="6"/>
    </row>
    <row r="11" spans="1:26" x14ac:dyDescent="0.2">
      <c r="A11" s="2"/>
      <c r="B11" s="29" t="s">
        <v>11</v>
      </c>
      <c r="C11" s="30"/>
      <c r="D11" s="30"/>
      <c r="E11" s="31"/>
      <c r="F11" s="31"/>
      <c r="G11" s="31"/>
      <c r="H11" s="31"/>
      <c r="I11" s="31"/>
      <c r="J11" s="31"/>
      <c r="K11" s="31"/>
      <c r="L11" s="32"/>
      <c r="M11" s="7"/>
      <c r="N11" s="7"/>
      <c r="O11" s="16"/>
      <c r="P11" s="5" t="s">
        <v>12</v>
      </c>
      <c r="Q11" s="33">
        <v>0.15</v>
      </c>
      <c r="R11" s="33">
        <v>0.15</v>
      </c>
      <c r="T11" s="33">
        <v>0.15</v>
      </c>
      <c r="U11" s="33">
        <v>0.15</v>
      </c>
    </row>
    <row r="12" spans="1:26" x14ac:dyDescent="0.2">
      <c r="A12" s="2"/>
      <c r="B12" s="34"/>
      <c r="E12" s="35" t="s">
        <v>13</v>
      </c>
      <c r="F12" s="165"/>
      <c r="G12" s="165"/>
      <c r="H12" s="165"/>
      <c r="I12" s="165"/>
      <c r="J12" s="165"/>
      <c r="K12" s="165"/>
      <c r="L12" s="37"/>
      <c r="M12" s="7"/>
      <c r="N12" s="7"/>
      <c r="O12" s="16"/>
      <c r="P12" s="5" t="s">
        <v>14</v>
      </c>
      <c r="Q12" s="33">
        <v>0.15</v>
      </c>
      <c r="R12" s="33">
        <v>0.15</v>
      </c>
      <c r="T12" s="33">
        <v>0.15</v>
      </c>
      <c r="U12" s="33">
        <v>0.15</v>
      </c>
    </row>
    <row r="13" spans="1:26" x14ac:dyDescent="0.2">
      <c r="A13" s="2"/>
      <c r="B13" s="34"/>
      <c r="E13" s="35" t="s">
        <v>15</v>
      </c>
      <c r="F13" s="165"/>
      <c r="G13" s="165"/>
      <c r="H13" s="165"/>
      <c r="I13" s="165"/>
      <c r="J13" s="165"/>
      <c r="K13" s="165"/>
      <c r="L13" s="37"/>
      <c r="M13" s="7"/>
      <c r="N13" s="7"/>
      <c r="O13" s="16"/>
      <c r="P13" s="5" t="s">
        <v>16</v>
      </c>
      <c r="Q13" s="33">
        <v>0.15</v>
      </c>
      <c r="R13" s="33">
        <v>0.15</v>
      </c>
      <c r="T13" s="33">
        <v>0.15</v>
      </c>
      <c r="U13" s="33">
        <v>0.15</v>
      </c>
    </row>
    <row r="14" spans="1:26" x14ac:dyDescent="0.2">
      <c r="A14" s="2"/>
      <c r="B14" s="34"/>
      <c r="E14" s="35" t="s">
        <v>17</v>
      </c>
      <c r="F14" s="165"/>
      <c r="G14" s="165"/>
      <c r="H14" s="165"/>
      <c r="I14" s="165"/>
      <c r="J14" s="165"/>
      <c r="K14" s="165"/>
      <c r="L14" s="37"/>
      <c r="M14" s="7"/>
      <c r="N14" s="7"/>
      <c r="O14" s="16"/>
      <c r="P14" s="5" t="s">
        <v>18</v>
      </c>
      <c r="Q14" s="33">
        <v>0.15</v>
      </c>
      <c r="R14" s="33">
        <v>0.15</v>
      </c>
      <c r="T14" s="33">
        <v>0.15</v>
      </c>
      <c r="U14" s="33">
        <v>0.15</v>
      </c>
    </row>
    <row r="15" spans="1:26" x14ac:dyDescent="0.2">
      <c r="A15" s="2"/>
      <c r="B15" s="34"/>
      <c r="E15" s="35" t="s">
        <v>19</v>
      </c>
      <c r="F15" s="165"/>
      <c r="G15" s="165"/>
      <c r="H15" s="165"/>
      <c r="I15" s="165"/>
      <c r="J15" s="165"/>
      <c r="K15" s="165"/>
      <c r="L15" s="37"/>
      <c r="M15" s="7"/>
      <c r="N15" s="7"/>
      <c r="O15" s="16"/>
      <c r="P15" s="5" t="s">
        <v>20</v>
      </c>
      <c r="Q15" s="33">
        <v>0</v>
      </c>
      <c r="R15" s="33">
        <v>0.15</v>
      </c>
      <c r="T15" s="33">
        <v>0</v>
      </c>
      <c r="U15" s="33">
        <v>0.15</v>
      </c>
    </row>
    <row r="16" spans="1:26" x14ac:dyDescent="0.2">
      <c r="A16" s="2"/>
      <c r="B16" s="34"/>
      <c r="E16" s="35" t="s">
        <v>21</v>
      </c>
      <c r="F16" s="165"/>
      <c r="G16" s="165"/>
      <c r="H16" s="165"/>
      <c r="I16" s="165"/>
      <c r="J16" s="165"/>
      <c r="K16" s="165"/>
      <c r="L16" s="37"/>
      <c r="M16" s="7"/>
      <c r="N16" s="7"/>
      <c r="O16" s="16"/>
      <c r="P16" s="5"/>
      <c r="Q16" s="38"/>
      <c r="R16" s="6"/>
    </row>
    <row r="17" spans="1:23" ht="13.35" customHeight="1" x14ac:dyDescent="0.2">
      <c r="A17" s="2"/>
      <c r="B17" s="34"/>
      <c r="E17" s="35" t="s">
        <v>22</v>
      </c>
      <c r="F17" s="36"/>
      <c r="H17" s="170" t="s">
        <v>23</v>
      </c>
      <c r="I17" s="170"/>
      <c r="J17" s="164"/>
      <c r="K17" s="164"/>
      <c r="L17" s="37"/>
      <c r="M17" s="7"/>
      <c r="N17" s="7"/>
      <c r="O17" s="16"/>
      <c r="P17" s="5"/>
      <c r="Q17" s="38"/>
      <c r="R17" s="6"/>
    </row>
    <row r="18" spans="1:23" x14ac:dyDescent="0.2">
      <c r="A18" s="2"/>
      <c r="B18" s="34"/>
      <c r="E18" s="35" t="s">
        <v>24</v>
      </c>
      <c r="F18" s="165"/>
      <c r="G18" s="165"/>
      <c r="H18" s="165"/>
      <c r="I18" s="165"/>
      <c r="J18" s="165"/>
      <c r="K18" s="165"/>
      <c r="L18" s="37"/>
      <c r="M18" s="7"/>
      <c r="N18" s="7"/>
      <c r="O18" s="16"/>
      <c r="P18" s="5"/>
      <c r="Q18" s="38"/>
      <c r="R18" s="6"/>
    </row>
    <row r="19" spans="1:23" x14ac:dyDescent="0.2">
      <c r="A19" s="2"/>
      <c r="B19" s="39"/>
      <c r="C19" s="40"/>
      <c r="D19" s="40"/>
      <c r="E19" s="41"/>
      <c r="F19" s="41"/>
      <c r="G19" s="41"/>
      <c r="H19" s="41"/>
      <c r="I19" s="41"/>
      <c r="J19" s="41"/>
      <c r="K19" s="41"/>
      <c r="L19" s="42"/>
      <c r="M19" s="7"/>
      <c r="N19" s="7"/>
      <c r="O19" s="16"/>
      <c r="P19" s="5"/>
      <c r="Q19" s="38"/>
      <c r="R19" s="6"/>
      <c r="S19" s="5"/>
    </row>
    <row r="20" spans="1:23" x14ac:dyDescent="0.2">
      <c r="A20" s="2"/>
      <c r="H20" s="2"/>
      <c r="I20" s="2"/>
      <c r="J20" s="2"/>
      <c r="K20" s="2"/>
      <c r="L20" s="2"/>
      <c r="M20" s="2"/>
      <c r="N20" s="2"/>
      <c r="O20" s="2"/>
      <c r="P20" s="5"/>
      <c r="Q20" s="38"/>
      <c r="R20" s="6"/>
      <c r="S20" s="5"/>
    </row>
    <row r="21" spans="1:23" x14ac:dyDescent="0.2">
      <c r="A21" s="2"/>
      <c r="B21" s="43" t="s">
        <v>25</v>
      </c>
      <c r="H21" s="2"/>
      <c r="I21" s="2"/>
      <c r="J21" s="2"/>
      <c r="K21" s="2"/>
      <c r="L21" s="2"/>
      <c r="M21" s="2"/>
      <c r="N21" s="2"/>
      <c r="O21" s="2"/>
      <c r="P21" s="5"/>
      <c r="Q21" s="38"/>
      <c r="R21" s="6"/>
      <c r="S21" s="5"/>
    </row>
    <row r="22" spans="1:23" x14ac:dyDescent="0.2">
      <c r="A22" s="2"/>
      <c r="F22" s="171" t="s">
        <v>7</v>
      </c>
      <c r="G22" s="171"/>
      <c r="H22" s="171"/>
      <c r="I22" s="171" t="s">
        <v>8</v>
      </c>
      <c r="J22" s="171"/>
      <c r="K22" s="171"/>
      <c r="L22" s="10"/>
      <c r="M22" s="2"/>
      <c r="N22" s="2"/>
      <c r="O22" s="2"/>
      <c r="P22" s="5"/>
      <c r="R22" s="5"/>
    </row>
    <row r="23" spans="1:23" x14ac:dyDescent="0.2">
      <c r="A23" s="45"/>
      <c r="E23" s="46"/>
      <c r="F23" s="44" t="s">
        <v>9</v>
      </c>
      <c r="G23" s="44" t="s">
        <v>10</v>
      </c>
      <c r="H23" s="44" t="s">
        <v>26</v>
      </c>
      <c r="I23" s="44" t="s">
        <v>9</v>
      </c>
      <c r="J23" s="44" t="s">
        <v>10</v>
      </c>
      <c r="K23" s="44" t="s">
        <v>26</v>
      </c>
      <c r="L23" s="10" t="s">
        <v>27</v>
      </c>
      <c r="M23" s="47"/>
      <c r="N23" s="47"/>
      <c r="O23" s="47"/>
      <c r="P23" s="48"/>
      <c r="Q23" s="48"/>
      <c r="S23" s="49"/>
      <c r="T23" s="33"/>
      <c r="V23" s="33"/>
      <c r="W23" s="33"/>
    </row>
    <row r="24" spans="1:23" ht="25.35" customHeight="1" x14ac:dyDescent="0.2">
      <c r="B24" s="7"/>
      <c r="C24" s="170" t="s">
        <v>28</v>
      </c>
      <c r="D24" s="170"/>
      <c r="E24" s="170"/>
      <c r="F24" s="50"/>
      <c r="G24" s="50"/>
      <c r="H24" s="50"/>
      <c r="I24" s="50"/>
      <c r="J24" s="50"/>
      <c r="K24" s="50"/>
      <c r="L24" s="51">
        <f>SUM(F24:K24)</f>
        <v>0</v>
      </c>
      <c r="M24" s="47"/>
      <c r="N24" s="47"/>
      <c r="O24" s="47"/>
      <c r="P24" s="48"/>
      <c r="Q24" s="48" t="s">
        <v>29</v>
      </c>
      <c r="R24" s="52"/>
    </row>
    <row r="25" spans="1:23" x14ac:dyDescent="0.2">
      <c r="B25" s="7"/>
      <c r="C25" s="7"/>
      <c r="D25" s="7"/>
      <c r="E25" s="53" t="s">
        <v>30</v>
      </c>
      <c r="F25" s="54"/>
      <c r="G25" s="55"/>
      <c r="H25" s="56"/>
      <c r="I25" s="54"/>
      <c r="J25" s="56"/>
      <c r="L25" s="51"/>
      <c r="M25" s="47"/>
      <c r="N25" s="47"/>
      <c r="O25" s="47"/>
      <c r="P25" s="48"/>
      <c r="Q25" s="57" t="str">
        <f>IF(OR(F25&gt;F24,I25&gt;I24),"erreur nb PLAI-A"&amp;"/","")</f>
        <v/>
      </c>
      <c r="R25" s="52"/>
    </row>
    <row r="26" spans="1:23" x14ac:dyDescent="0.2">
      <c r="E26" s="58"/>
      <c r="F26" s="59"/>
      <c r="G26" s="59"/>
      <c r="M26" s="47"/>
      <c r="N26" s="47"/>
      <c r="O26" s="47"/>
      <c r="P26" s="48"/>
    </row>
    <row r="27" spans="1:23" x14ac:dyDescent="0.2">
      <c r="E27" s="58"/>
      <c r="F27" s="59"/>
      <c r="G27" s="59"/>
      <c r="M27" s="47"/>
      <c r="N27" s="47"/>
      <c r="O27" s="47"/>
      <c r="P27" s="48"/>
    </row>
    <row r="28" spans="1:23" ht="13.35" customHeight="1" x14ac:dyDescent="0.2">
      <c r="B28" s="179" t="s">
        <v>31</v>
      </c>
      <c r="C28" s="179"/>
      <c r="D28" s="179"/>
      <c r="E28" s="179"/>
      <c r="F28" s="60"/>
      <c r="G28" s="60"/>
      <c r="H28" s="60"/>
      <c r="I28" s="60"/>
      <c r="J28" s="60"/>
      <c r="K28" s="60"/>
      <c r="L28" s="61"/>
      <c r="M28" s="47"/>
      <c r="N28" s="47"/>
      <c r="O28" s="47"/>
      <c r="P28" s="48"/>
    </row>
    <row r="29" spans="1:23" x14ac:dyDescent="0.2">
      <c r="B29" s="62"/>
      <c r="E29" s="58"/>
      <c r="F29" s="59"/>
      <c r="G29" s="59"/>
      <c r="L29" s="63"/>
      <c r="M29" s="47"/>
      <c r="N29" s="47"/>
      <c r="O29" s="47"/>
      <c r="P29" s="48"/>
    </row>
    <row r="30" spans="1:23" ht="25.5" x14ac:dyDescent="0.2">
      <c r="B30" s="64"/>
      <c r="C30" s="35" t="s">
        <v>32</v>
      </c>
      <c r="D30" s="35"/>
      <c r="E30" s="35" t="s">
        <v>33</v>
      </c>
      <c r="F30" s="44" t="s">
        <v>9</v>
      </c>
      <c r="G30" s="44" t="s">
        <v>10</v>
      </c>
      <c r="H30" s="65"/>
      <c r="I30" s="44" t="s">
        <v>9</v>
      </c>
      <c r="J30" s="44" t="s">
        <v>10</v>
      </c>
      <c r="K30" s="65"/>
      <c r="L30" s="66" t="s">
        <v>34</v>
      </c>
      <c r="M30" s="7"/>
      <c r="N30" s="7"/>
      <c r="O30" s="16"/>
      <c r="P30" s="67" t="s">
        <v>35</v>
      </c>
      <c r="S30" s="6" t="s">
        <v>35</v>
      </c>
      <c r="T30" s="6" t="s">
        <v>36</v>
      </c>
      <c r="V30" s="68"/>
    </row>
    <row r="31" spans="1:23" ht="49.35" customHeight="1" x14ac:dyDescent="0.2">
      <c r="B31" s="64"/>
      <c r="C31" s="170" t="s">
        <v>37</v>
      </c>
      <c r="D31" s="35" t="s">
        <v>38</v>
      </c>
      <c r="E31" s="35" t="s">
        <v>39</v>
      </c>
      <c r="F31" s="50"/>
      <c r="G31" s="50"/>
      <c r="H31" s="69"/>
      <c r="I31" s="50"/>
      <c r="J31" s="50"/>
      <c r="K31" s="69"/>
      <c r="L31" s="66">
        <v>7.0000000000000007E-2</v>
      </c>
      <c r="M31" s="7"/>
      <c r="N31" s="7"/>
      <c r="O31" s="16"/>
      <c r="P31" s="70" t="str">
        <f>IF(AND(SUM($F31:$K32)&lt;&gt;0,S31&lt;&gt;0),D31&amp;"/"&amp;S31&amp;CHAR(10),"")</f>
        <v/>
      </c>
      <c r="Q31" s="176" t="str">
        <f>IF(AND(SUM(F31:F32)&lt;=F$24,SUM(G31:G32)&lt;=G$24,SUM(I31:I32)&lt;=I$24,SUM(J31:J32)&lt;=J$24),"","erreur"&amp;D31&amp;"/")</f>
        <v/>
      </c>
      <c r="R31" s="72"/>
      <c r="S31" s="6" t="s">
        <v>40</v>
      </c>
      <c r="T31" s="6" t="s">
        <v>41</v>
      </c>
      <c r="V31" s="73"/>
    </row>
    <row r="32" spans="1:23" ht="63.75" x14ac:dyDescent="0.2">
      <c r="B32" s="64"/>
      <c r="C32" s="170"/>
      <c r="D32" s="35" t="s">
        <v>42</v>
      </c>
      <c r="E32" s="35" t="s">
        <v>43</v>
      </c>
      <c r="F32" s="50"/>
      <c r="G32" s="50"/>
      <c r="H32" s="69"/>
      <c r="I32" s="50"/>
      <c r="J32" s="50"/>
      <c r="K32" s="69"/>
      <c r="L32" s="66">
        <v>0.09</v>
      </c>
      <c r="M32" s="7"/>
      <c r="N32" s="7"/>
      <c r="O32" s="16"/>
      <c r="P32" s="70"/>
      <c r="Q32" s="176"/>
      <c r="R32" s="72"/>
      <c r="S32" s="6" t="s">
        <v>40</v>
      </c>
      <c r="T32" s="6" t="s">
        <v>41</v>
      </c>
      <c r="V32" s="73"/>
    </row>
    <row r="33" spans="2:20" ht="25.5" x14ac:dyDescent="0.2">
      <c r="B33" s="64"/>
      <c r="C33" s="170"/>
      <c r="D33" s="35" t="s">
        <v>44</v>
      </c>
      <c r="E33" s="35" t="s">
        <v>45</v>
      </c>
      <c r="F33" s="50"/>
      <c r="G33" s="50"/>
      <c r="H33" s="69"/>
      <c r="I33" s="50"/>
      <c r="J33" s="50"/>
      <c r="K33" s="69"/>
      <c r="L33" s="66">
        <v>0.02</v>
      </c>
      <c r="M33" s="7"/>
      <c r="N33" s="7"/>
      <c r="O33" s="16"/>
      <c r="P33" s="70" t="str">
        <f>IF(AND(SUM($F33:$K33)&lt;&gt;0,S33&lt;&gt;0),D33&amp;"/"&amp;S33&amp;CHAR(10),"")</f>
        <v/>
      </c>
      <c r="Q33" s="71" t="str">
        <f>IF(AND(F33&lt;=F$24,G33&lt;=G$24,I33&lt;=I$24,J33&lt;=J$24),"","erreur"&amp;D33&amp;"/")</f>
        <v/>
      </c>
      <c r="R33" s="72"/>
    </row>
    <row r="34" spans="2:20" ht="25.35" customHeight="1" x14ac:dyDescent="0.2">
      <c r="B34" s="64"/>
      <c r="C34" s="170" t="s">
        <v>46</v>
      </c>
      <c r="D34" s="35" t="s">
        <v>47</v>
      </c>
      <c r="E34" s="35" t="s">
        <v>48</v>
      </c>
      <c r="F34" s="50"/>
      <c r="G34" s="50"/>
      <c r="H34" s="69"/>
      <c r="I34" s="50"/>
      <c r="J34" s="50"/>
      <c r="K34" s="69"/>
      <c r="L34" s="66">
        <v>0.04</v>
      </c>
      <c r="M34" s="7"/>
      <c r="N34" s="7"/>
      <c r="O34" s="16"/>
      <c r="P34" s="70" t="str">
        <f>IF(AND(SUM($F34:$K34)&lt;&gt;0,S34&lt;&gt;0),D34&amp;"/"&amp;S34&amp;CHAR(10),"")</f>
        <v/>
      </c>
      <c r="Q34" s="71" t="str">
        <f>IF(AND(F34&lt;=F$24,G34&lt;=G$24,I34&lt;=I$24,J34&lt;=J$24),"","erreur"&amp;D34&amp;"/")</f>
        <v/>
      </c>
      <c r="R34" s="72"/>
      <c r="S34" s="6" t="s">
        <v>49</v>
      </c>
      <c r="T34" s="6" t="s">
        <v>50</v>
      </c>
    </row>
    <row r="35" spans="2:20" ht="25.5" x14ac:dyDescent="0.2">
      <c r="B35" s="64"/>
      <c r="C35" s="170"/>
      <c r="D35" s="74" t="s">
        <v>51</v>
      </c>
      <c r="E35" s="35" t="s">
        <v>52</v>
      </c>
      <c r="F35" s="50"/>
      <c r="G35" s="50"/>
      <c r="H35" s="69"/>
      <c r="I35" s="50"/>
      <c r="J35" s="50"/>
      <c r="K35" s="69"/>
      <c r="L35" s="66">
        <v>0.1</v>
      </c>
      <c r="M35" s="7"/>
      <c r="N35" s="7"/>
      <c r="O35" s="16"/>
      <c r="P35" s="70" t="str">
        <f>IF(AND(SUM($F35:$K35)&lt;&gt;0,S35&lt;&gt;0),D35&amp;"/"&amp;S35&amp;CHAR(10),"")</f>
        <v/>
      </c>
      <c r="Q35" s="71" t="str">
        <f>IF(AND(SUM(F35:F37)&lt;=F$24,SUM(G35:G37)&lt;=G$24,SUM(I35:I37)&lt;=I$24,SUM(J35:J37)&lt;=J$24),"","erreur"&amp;D35&amp;"/")</f>
        <v/>
      </c>
      <c r="R35" s="72"/>
    </row>
    <row r="36" spans="2:20" ht="38.25" x14ac:dyDescent="0.2">
      <c r="B36" s="64"/>
      <c r="C36" s="170"/>
      <c r="D36" s="74" t="s">
        <v>53</v>
      </c>
      <c r="E36" s="35" t="s">
        <v>54</v>
      </c>
      <c r="F36" s="50"/>
      <c r="G36" s="50"/>
      <c r="H36" s="69"/>
      <c r="I36" s="50"/>
      <c r="J36" s="50"/>
      <c r="K36" s="69"/>
      <c r="L36" s="66">
        <v>0.05</v>
      </c>
      <c r="M36" s="7"/>
      <c r="N36" s="7"/>
      <c r="O36" s="16"/>
      <c r="P36" s="70"/>
      <c r="Q36" s="71"/>
      <c r="R36" s="72"/>
    </row>
    <row r="37" spans="2:20" ht="25.5" x14ac:dyDescent="0.2">
      <c r="B37" s="64"/>
      <c r="C37" s="170"/>
      <c r="D37" s="74" t="s">
        <v>55</v>
      </c>
      <c r="E37" s="35" t="s">
        <v>56</v>
      </c>
      <c r="F37" s="50"/>
      <c r="G37" s="50"/>
      <c r="H37" s="69"/>
      <c r="I37" s="50"/>
      <c r="J37" s="50"/>
      <c r="K37" s="69"/>
      <c r="L37" s="66">
        <v>0.01</v>
      </c>
      <c r="M37" s="7"/>
      <c r="N37" s="7"/>
      <c r="O37" s="16"/>
      <c r="P37" s="70"/>
      <c r="Q37" s="71"/>
      <c r="R37" s="72"/>
    </row>
    <row r="38" spans="2:20" ht="25.35" customHeight="1" x14ac:dyDescent="0.2">
      <c r="B38" s="64"/>
      <c r="C38" s="170" t="s">
        <v>57</v>
      </c>
      <c r="D38" s="35" t="s">
        <v>58</v>
      </c>
      <c r="E38" s="35" t="s">
        <v>59</v>
      </c>
      <c r="F38" s="50"/>
      <c r="G38" s="50"/>
      <c r="H38" s="69"/>
      <c r="I38" s="50"/>
      <c r="J38" s="50"/>
      <c r="K38" s="69"/>
      <c r="L38" s="66">
        <v>0.05</v>
      </c>
      <c r="M38" s="7"/>
      <c r="N38" s="7"/>
      <c r="O38" s="16"/>
      <c r="P38" s="70" t="str">
        <f t="shared" ref="P38:P47" si="0">IF(AND(SUM($F38:$K38)&lt;&gt;0,S38&lt;&gt;0),D38&amp;"/"&amp;S38&amp;CHAR(10),"")</f>
        <v/>
      </c>
      <c r="Q38" s="71" t="str">
        <f t="shared" ref="Q38:Q43" si="1">IF(AND(F38&lt;=F$24,G38&lt;=G$24,I38&lt;=I$24,J38&lt;=J$24),"","erreur"&amp;D38&amp;"/")</f>
        <v/>
      </c>
      <c r="R38" s="72"/>
      <c r="S38" s="6" t="s">
        <v>60</v>
      </c>
      <c r="T38" s="6" t="s">
        <v>61</v>
      </c>
    </row>
    <row r="39" spans="2:20" ht="38.25" x14ac:dyDescent="0.2">
      <c r="B39" s="64"/>
      <c r="C39" s="170"/>
      <c r="D39" s="74" t="s">
        <v>62</v>
      </c>
      <c r="E39" s="35" t="s">
        <v>63</v>
      </c>
      <c r="F39" s="50"/>
      <c r="G39" s="50"/>
      <c r="H39" s="69"/>
      <c r="I39" s="50"/>
      <c r="J39" s="50"/>
      <c r="K39" s="69"/>
      <c r="L39" s="66">
        <v>0.02</v>
      </c>
      <c r="M39" s="7"/>
      <c r="N39" s="7"/>
      <c r="O39" s="16"/>
      <c r="P39" s="70" t="str">
        <f t="shared" si="0"/>
        <v/>
      </c>
      <c r="Q39" s="71" t="str">
        <f t="shared" si="1"/>
        <v/>
      </c>
      <c r="R39" s="72"/>
    </row>
    <row r="40" spans="2:20" x14ac:dyDescent="0.2">
      <c r="B40" s="64"/>
      <c r="C40" s="170"/>
      <c r="D40" s="74" t="s">
        <v>64</v>
      </c>
      <c r="E40" s="35" t="s">
        <v>65</v>
      </c>
      <c r="F40" s="50"/>
      <c r="G40" s="50"/>
      <c r="H40" s="69"/>
      <c r="I40" s="50"/>
      <c r="J40" s="50"/>
      <c r="K40" s="69"/>
      <c r="L40" s="66">
        <v>0.02</v>
      </c>
      <c r="M40" s="7"/>
      <c r="N40" s="7"/>
      <c r="O40" s="16"/>
      <c r="P40" s="70" t="str">
        <f t="shared" si="0"/>
        <v/>
      </c>
      <c r="Q40" s="71" t="str">
        <f t="shared" si="1"/>
        <v/>
      </c>
      <c r="R40" s="72"/>
      <c r="S40" s="6" t="s">
        <v>60</v>
      </c>
    </row>
    <row r="41" spans="2:20" ht="25.35" customHeight="1" x14ac:dyDescent="0.2">
      <c r="B41" s="64"/>
      <c r="C41" s="170" t="s">
        <v>66</v>
      </c>
      <c r="D41" s="35" t="s">
        <v>67</v>
      </c>
      <c r="E41" s="74" t="s">
        <v>68</v>
      </c>
      <c r="F41" s="75"/>
      <c r="G41" s="75"/>
      <c r="H41" s="69"/>
      <c r="I41" s="50"/>
      <c r="J41" s="50"/>
      <c r="K41" s="69"/>
      <c r="L41" s="66">
        <v>0.01</v>
      </c>
      <c r="M41" s="7"/>
      <c r="N41" s="7"/>
      <c r="O41" s="16"/>
      <c r="P41" s="70" t="str">
        <f t="shared" si="0"/>
        <v/>
      </c>
      <c r="Q41" s="71" t="str">
        <f t="shared" si="1"/>
        <v/>
      </c>
      <c r="R41" s="72"/>
    </row>
    <row r="42" spans="2:20" ht="63.75" x14ac:dyDescent="0.2">
      <c r="B42" s="64"/>
      <c r="C42" s="170"/>
      <c r="D42" s="74" t="s">
        <v>69</v>
      </c>
      <c r="E42" s="74" t="s">
        <v>70</v>
      </c>
      <c r="F42" s="50"/>
      <c r="G42" s="50"/>
      <c r="H42" s="69"/>
      <c r="I42" s="50"/>
      <c r="J42" s="50"/>
      <c r="K42" s="69"/>
      <c r="L42" s="66">
        <v>0.03</v>
      </c>
      <c r="M42" s="7"/>
      <c r="N42" s="7"/>
      <c r="O42" s="16"/>
      <c r="P42" s="70" t="str">
        <f t="shared" si="0"/>
        <v/>
      </c>
      <c r="Q42" s="71" t="str">
        <f t="shared" si="1"/>
        <v/>
      </c>
      <c r="R42" s="72"/>
      <c r="S42" s="6" t="s">
        <v>40</v>
      </c>
      <c r="T42" s="6" t="s">
        <v>41</v>
      </c>
    </row>
    <row r="43" spans="2:20" ht="25.5" x14ac:dyDescent="0.2">
      <c r="B43" s="64"/>
      <c r="C43" s="170"/>
      <c r="D43" s="74" t="s">
        <v>71</v>
      </c>
      <c r="E43" s="74" t="s">
        <v>72</v>
      </c>
      <c r="F43" s="50"/>
      <c r="G43" s="50"/>
      <c r="H43" s="69"/>
      <c r="I43" s="50"/>
      <c r="J43" s="50"/>
      <c r="K43" s="69"/>
      <c r="L43" s="66">
        <v>0.02</v>
      </c>
      <c r="M43" s="7"/>
      <c r="N43" s="7"/>
      <c r="O43" s="16"/>
      <c r="P43" s="70" t="str">
        <f t="shared" si="0"/>
        <v/>
      </c>
      <c r="Q43" s="71" t="str">
        <f t="shared" si="1"/>
        <v/>
      </c>
      <c r="R43" s="72"/>
      <c r="S43" s="6" t="s">
        <v>73</v>
      </c>
    </row>
    <row r="44" spans="2:20" x14ac:dyDescent="0.2">
      <c r="B44" s="64"/>
      <c r="C44" s="170"/>
      <c r="D44" s="74" t="s">
        <v>74</v>
      </c>
      <c r="E44" s="76" t="s">
        <v>75</v>
      </c>
      <c r="F44" s="178"/>
      <c r="G44" s="178"/>
      <c r="H44" s="178"/>
      <c r="I44" s="178"/>
      <c r="J44" s="178"/>
      <c r="K44" s="178"/>
      <c r="L44" s="66">
        <v>0.05</v>
      </c>
      <c r="M44" s="7"/>
      <c r="N44" s="7"/>
      <c r="O44" s="16"/>
      <c r="P44" s="70" t="str">
        <f t="shared" si="0"/>
        <v/>
      </c>
      <c r="Q44" s="71" t="str">
        <f>IF(F44&lt;=L44,"","erreur"&amp;D44&amp;"/")</f>
        <v/>
      </c>
      <c r="R44" s="72"/>
      <c r="S44" s="6" t="s">
        <v>76</v>
      </c>
    </row>
    <row r="45" spans="2:20" ht="49.35" customHeight="1" x14ac:dyDescent="0.2">
      <c r="B45" s="64"/>
      <c r="C45" s="170" t="s">
        <v>77</v>
      </c>
      <c r="D45" s="35" t="s">
        <v>78</v>
      </c>
      <c r="E45" s="74" t="s">
        <v>79</v>
      </c>
      <c r="F45" s="50"/>
      <c r="G45" s="50"/>
      <c r="H45" s="69"/>
      <c r="I45" s="69"/>
      <c r="J45" s="69"/>
      <c r="K45" s="69"/>
      <c r="L45" s="66">
        <v>0.04</v>
      </c>
      <c r="M45" s="7"/>
      <c r="N45" s="7"/>
      <c r="O45" s="16"/>
      <c r="P45" s="70" t="str">
        <f t="shared" si="0"/>
        <v/>
      </c>
      <c r="Q45" s="176" t="str">
        <f>IF(AND(SUM(F45:F46)&lt;=F$24,SUM(G45:G46)&lt;=G$24),"","erreur"&amp;D45&amp;"/")</f>
        <v/>
      </c>
      <c r="R45" s="72"/>
      <c r="S45" s="6" t="s">
        <v>80</v>
      </c>
      <c r="T45" s="6" t="s">
        <v>80</v>
      </c>
    </row>
    <row r="46" spans="2:20" ht="51" x14ac:dyDescent="0.2">
      <c r="B46" s="64"/>
      <c r="C46" s="170"/>
      <c r="D46" s="35" t="s">
        <v>81</v>
      </c>
      <c r="E46" s="74" t="s">
        <v>82</v>
      </c>
      <c r="F46" s="50"/>
      <c r="G46" s="50"/>
      <c r="H46" s="69"/>
      <c r="I46" s="69"/>
      <c r="J46" s="69"/>
      <c r="K46" s="69"/>
      <c r="L46" s="66">
        <v>0.08</v>
      </c>
      <c r="M46" s="7"/>
      <c r="N46" s="7"/>
      <c r="O46" s="16"/>
      <c r="P46" s="70" t="str">
        <f t="shared" si="0"/>
        <v/>
      </c>
      <c r="Q46" s="176"/>
      <c r="R46" s="72"/>
      <c r="S46" s="6" t="s">
        <v>80</v>
      </c>
      <c r="T46" s="6" t="s">
        <v>80</v>
      </c>
    </row>
    <row r="47" spans="2:20" ht="51" x14ac:dyDescent="0.2">
      <c r="B47" s="64"/>
      <c r="C47" s="170"/>
      <c r="D47" s="35" t="s">
        <v>83</v>
      </c>
      <c r="E47" s="74" t="s">
        <v>84</v>
      </c>
      <c r="F47" s="50"/>
      <c r="G47" s="50"/>
      <c r="H47" s="69"/>
      <c r="I47" s="69"/>
      <c r="J47" s="69"/>
      <c r="K47" s="69"/>
      <c r="L47" s="66">
        <v>0.06</v>
      </c>
      <c r="M47" s="7"/>
      <c r="N47" s="7"/>
      <c r="O47" s="16"/>
      <c r="P47" s="70" t="str">
        <f t="shared" si="0"/>
        <v/>
      </c>
      <c r="Q47" s="71" t="str">
        <f>IF(AND(F47&lt;=F$24,G47&lt;=G$24,I47&lt;=I$24,J47&lt;=J$24),"","erreur"&amp;D47&amp;"/")</f>
        <v/>
      </c>
      <c r="R47" s="72"/>
      <c r="S47" s="6" t="s">
        <v>80</v>
      </c>
      <c r="T47" s="6" t="s">
        <v>80</v>
      </c>
    </row>
    <row r="48" spans="2:20" ht="13.35" customHeight="1" x14ac:dyDescent="0.2">
      <c r="B48" s="64"/>
      <c r="C48" s="170"/>
      <c r="D48" s="170" t="s">
        <v>85</v>
      </c>
      <c r="E48" s="170" t="s">
        <v>86</v>
      </c>
      <c r="F48" s="170" t="s">
        <v>87</v>
      </c>
      <c r="G48" s="170"/>
      <c r="H48" s="170"/>
      <c r="I48" s="35" t="s">
        <v>88</v>
      </c>
      <c r="J48" s="177"/>
      <c r="K48" s="177"/>
      <c r="L48" s="66">
        <f>IFERROR(J49/(J48+20*L24),0)</f>
        <v>0</v>
      </c>
      <c r="M48" s="77" t="str">
        <f>IF(AND(SUM($F48:$K48)&lt;&gt;0,S48&lt;&gt;0),S48,"")</f>
        <v/>
      </c>
      <c r="N48" s="77"/>
      <c r="O48" s="78"/>
      <c r="P48" s="79"/>
      <c r="Q48" s="176" t="str">
        <f>IF(J49&lt;=J48,"","erreur"&amp;D48&amp;"/")</f>
        <v/>
      </c>
      <c r="R48" s="72"/>
    </row>
    <row r="49" spans="2:18" ht="13.35" customHeight="1" x14ac:dyDescent="0.2">
      <c r="B49" s="64"/>
      <c r="C49" s="170"/>
      <c r="D49" s="170"/>
      <c r="E49" s="170"/>
      <c r="F49" s="170" t="s">
        <v>89</v>
      </c>
      <c r="G49" s="170"/>
      <c r="H49" s="170"/>
      <c r="I49" s="35" t="s">
        <v>90</v>
      </c>
      <c r="J49" s="177"/>
      <c r="K49" s="177"/>
      <c r="L49" s="80"/>
      <c r="M49" s="77" t="str">
        <f>IF(SUM($F49:$K49)&lt;&gt;0,IF(S49&lt;&gt;0,S49,""),"")</f>
        <v/>
      </c>
      <c r="N49" s="77"/>
      <c r="O49" s="78"/>
      <c r="P49" s="79"/>
      <c r="Q49" s="176"/>
      <c r="R49" s="6"/>
    </row>
    <row r="50" spans="2:18" x14ac:dyDescent="0.2">
      <c r="B50" s="81"/>
      <c r="C50" s="82"/>
      <c r="D50" s="82"/>
      <c r="E50" s="82"/>
      <c r="F50" s="16"/>
      <c r="G50" s="16"/>
      <c r="H50" s="16"/>
      <c r="I50" s="16"/>
      <c r="J50" s="16"/>
      <c r="K50" s="16"/>
      <c r="L50" s="63"/>
    </row>
    <row r="51" spans="2:18" x14ac:dyDescent="0.2">
      <c r="B51" s="81"/>
      <c r="C51" s="83" t="s">
        <v>91</v>
      </c>
      <c r="D51" s="82"/>
      <c r="E51" s="82"/>
      <c r="F51" s="16"/>
      <c r="G51" s="16"/>
      <c r="H51" s="16"/>
      <c r="I51" s="16"/>
      <c r="J51" s="16"/>
      <c r="K51" s="16"/>
      <c r="L51" s="63"/>
    </row>
    <row r="52" spans="2:18" ht="28.35" customHeight="1" x14ac:dyDescent="0.2">
      <c r="B52" s="81"/>
      <c r="C52" s="174" t="str">
        <f>CONCATENATE(Q25,Q31,Q33,Q34,Q35,Q36,Q37,Q38,Q39,Q40,Q41,Q42,Q43,Q44,Q45,Q47,Q48)</f>
        <v/>
      </c>
      <c r="D52" s="174"/>
      <c r="E52" s="174"/>
      <c r="F52" s="174"/>
      <c r="G52" s="174"/>
      <c r="H52" s="174"/>
      <c r="I52" s="174"/>
      <c r="J52" s="174"/>
      <c r="K52" s="174"/>
      <c r="L52" s="63"/>
      <c r="P52" s="4" t="s">
        <v>92</v>
      </c>
    </row>
    <row r="53" spans="2:18" x14ac:dyDescent="0.2">
      <c r="B53" s="81"/>
      <c r="C53" s="82"/>
      <c r="D53" s="82"/>
      <c r="E53" s="82"/>
      <c r="F53" s="16"/>
      <c r="G53" s="16"/>
      <c r="H53" s="16"/>
      <c r="I53" s="16"/>
      <c r="J53" s="16"/>
      <c r="K53" s="16"/>
      <c r="L53" s="63"/>
    </row>
    <row r="54" spans="2:18" x14ac:dyDescent="0.2">
      <c r="B54" s="81"/>
      <c r="C54" s="84" t="s">
        <v>93</v>
      </c>
      <c r="D54" s="58"/>
      <c r="E54" s="85"/>
      <c r="F54" s="16"/>
      <c r="G54" s="16"/>
      <c r="H54" s="16"/>
      <c r="I54" s="16"/>
      <c r="J54" s="16"/>
      <c r="K54" s="16"/>
      <c r="L54" s="63"/>
    </row>
    <row r="55" spans="2:18" x14ac:dyDescent="0.2">
      <c r="B55" s="81"/>
      <c r="C55" s="165"/>
      <c r="D55" s="165"/>
      <c r="E55" s="165"/>
      <c r="F55" s="165"/>
      <c r="G55" s="165"/>
      <c r="H55" s="165"/>
      <c r="I55" s="165"/>
      <c r="J55" s="165"/>
      <c r="K55" s="165"/>
      <c r="L55" s="63"/>
    </row>
    <row r="56" spans="2:18" x14ac:dyDescent="0.2">
      <c r="B56" s="81"/>
      <c r="C56" s="165"/>
      <c r="D56" s="165"/>
      <c r="E56" s="165"/>
      <c r="F56" s="165"/>
      <c r="G56" s="165"/>
      <c r="H56" s="165"/>
      <c r="I56" s="165"/>
      <c r="J56" s="165"/>
      <c r="K56" s="165"/>
      <c r="L56" s="63"/>
    </row>
    <row r="57" spans="2:18" x14ac:dyDescent="0.2">
      <c r="B57" s="81"/>
      <c r="C57" s="165"/>
      <c r="D57" s="165"/>
      <c r="E57" s="165"/>
      <c r="F57" s="165"/>
      <c r="G57" s="165"/>
      <c r="H57" s="165"/>
      <c r="I57" s="165"/>
      <c r="J57" s="165"/>
      <c r="K57" s="165"/>
      <c r="L57" s="63"/>
    </row>
    <row r="58" spans="2:18" x14ac:dyDescent="0.2">
      <c r="B58" s="81"/>
      <c r="C58" s="165"/>
      <c r="D58" s="165"/>
      <c r="E58" s="165"/>
      <c r="F58" s="165"/>
      <c r="G58" s="165"/>
      <c r="H58" s="165"/>
      <c r="I58" s="165"/>
      <c r="J58" s="165"/>
      <c r="K58" s="165"/>
      <c r="L58" s="63"/>
    </row>
    <row r="59" spans="2:18" x14ac:dyDescent="0.2">
      <c r="B59" s="81"/>
      <c r="C59" s="165"/>
      <c r="D59" s="165"/>
      <c r="E59" s="165"/>
      <c r="F59" s="165"/>
      <c r="G59" s="165"/>
      <c r="H59" s="165"/>
      <c r="I59" s="165"/>
      <c r="J59" s="165"/>
      <c r="K59" s="165"/>
      <c r="L59" s="63"/>
    </row>
    <row r="60" spans="2:18" x14ac:dyDescent="0.2">
      <c r="B60" s="86"/>
      <c r="C60" s="87"/>
      <c r="D60" s="87"/>
      <c r="E60" s="87"/>
      <c r="F60" s="88"/>
      <c r="G60" s="88"/>
      <c r="H60" s="88"/>
      <c r="I60" s="88"/>
      <c r="J60" s="88"/>
      <c r="K60" s="88"/>
      <c r="L60" s="89"/>
    </row>
    <row r="61" spans="2:18" x14ac:dyDescent="0.2">
      <c r="B61" s="82"/>
      <c r="C61" s="82"/>
      <c r="D61" s="82"/>
      <c r="E61" s="82"/>
      <c r="F61" s="16"/>
      <c r="G61" s="16"/>
      <c r="H61" s="16"/>
      <c r="I61" s="16"/>
      <c r="J61" s="16"/>
      <c r="K61" s="16"/>
    </row>
    <row r="62" spans="2:18" ht="19.5" x14ac:dyDescent="0.2">
      <c r="B62" s="90" t="s">
        <v>94</v>
      </c>
      <c r="C62" s="91"/>
      <c r="D62" s="91"/>
      <c r="E62" s="91"/>
      <c r="F62" s="92"/>
      <c r="G62" s="93"/>
      <c r="H62" s="91"/>
      <c r="I62" s="91"/>
      <c r="J62" s="91"/>
      <c r="K62" s="91"/>
      <c r="L62" s="94"/>
      <c r="M62" s="7"/>
      <c r="N62" s="7"/>
      <c r="O62" s="16"/>
      <c r="P62" s="6"/>
      <c r="Q62" s="6"/>
    </row>
    <row r="63" spans="2:18" x14ac:dyDescent="0.2">
      <c r="B63" s="95"/>
      <c r="C63" s="1"/>
      <c r="D63" s="1"/>
      <c r="E63" s="1"/>
      <c r="K63" s="7"/>
      <c r="L63" s="96"/>
      <c r="M63" s="7"/>
      <c r="N63" s="7"/>
      <c r="O63" s="16"/>
      <c r="P63" s="6"/>
      <c r="Q63" s="6"/>
    </row>
    <row r="64" spans="2:18" x14ac:dyDescent="0.2">
      <c r="B64" s="95"/>
      <c r="C64" s="19"/>
      <c r="D64" s="7"/>
      <c r="E64" s="7"/>
      <c r="F64" s="171" t="s">
        <v>7</v>
      </c>
      <c r="G64" s="171"/>
      <c r="I64" s="171" t="s">
        <v>8</v>
      </c>
      <c r="J64" s="171"/>
      <c r="K64" s="7"/>
      <c r="L64" s="96"/>
      <c r="M64" s="7"/>
      <c r="N64" s="7"/>
      <c r="O64" s="16"/>
      <c r="P64" s="6"/>
      <c r="Q64" s="6"/>
    </row>
    <row r="65" spans="1:26" x14ac:dyDescent="0.2">
      <c r="B65" s="95"/>
      <c r="C65" s="7"/>
      <c r="D65" s="1"/>
      <c r="E65" s="1"/>
      <c r="F65" s="35" t="s">
        <v>9</v>
      </c>
      <c r="G65" s="35" t="s">
        <v>10</v>
      </c>
      <c r="I65" s="35" t="s">
        <v>9</v>
      </c>
      <c r="J65" s="35" t="s">
        <v>10</v>
      </c>
      <c r="K65" s="7"/>
      <c r="L65" s="96"/>
      <c r="M65" s="7"/>
      <c r="N65" s="7"/>
      <c r="O65" s="16"/>
      <c r="P65" s="6"/>
      <c r="Q65" s="6"/>
    </row>
    <row r="66" spans="1:26" x14ac:dyDescent="0.2">
      <c r="B66" s="95"/>
      <c r="C66" s="1"/>
      <c r="D66" s="1"/>
      <c r="E66" s="1"/>
      <c r="F66" s="97" t="str">
        <f>IFERROR(MIN(ROUND((SUMPRODUCT(F45:F47,$L45:$L47)+SUMPRODUCT(F31:F43,$L31:$L43))/F24+$F44+$L48,3),LOOKUP($F$18,$P11:$P15,Q11:Q15)),"")</f>
        <v/>
      </c>
      <c r="G66" s="97" t="str">
        <f>IFERROR(MIN(ROUND((SUMPRODUCT(G45:G47,$L45:$L47)+SUMPRODUCT(G31:G43,$L31:$L43))/G24+$F44+$L48,3),LOOKUP($F$18,$P11:$P15,R11:R15)),"")</f>
        <v/>
      </c>
      <c r="I66" s="97" t="str">
        <f>IFERROR(MIN(ROUND((SUMPRODUCT(I45:I47,$L45:$L47)+SUMPRODUCT(I31:I43,$L31:$L43))/I24+$F44+$L48,3),LOOKUP($F$18,$P11:$P15,T11:T15)),"")</f>
        <v/>
      </c>
      <c r="J66" s="97" t="str">
        <f>IFERROR(MIN(ROUND((SUMPRODUCT(J45:J47,$L45:$L47)+SUMPRODUCT(J31:J43,$L31:$L43))/J24+$F44+$L48,3),LOOKUP($F$18,$P11:$P15,U11:U15)),"")</f>
        <v/>
      </c>
      <c r="K66" s="7"/>
      <c r="L66" s="96"/>
      <c r="M66" s="7"/>
      <c r="N66" s="7"/>
      <c r="O66" s="16"/>
      <c r="P66" s="6"/>
      <c r="Q66" s="6"/>
    </row>
    <row r="67" spans="1:26" x14ac:dyDescent="0.2">
      <c r="B67" s="95"/>
      <c r="C67" s="1"/>
      <c r="D67" s="1"/>
      <c r="E67" s="1"/>
      <c r="F67" s="1"/>
      <c r="G67" s="1"/>
      <c r="K67" s="7"/>
      <c r="L67" s="96"/>
      <c r="M67" s="7"/>
      <c r="N67" s="7"/>
      <c r="O67" s="16"/>
      <c r="P67" s="6"/>
      <c r="Q67" s="6"/>
    </row>
    <row r="68" spans="1:26" x14ac:dyDescent="0.2">
      <c r="B68" s="95"/>
      <c r="C68" s="98" t="s">
        <v>95</v>
      </c>
      <c r="D68" s="1"/>
      <c r="E68" s="1"/>
      <c r="F68" s="1"/>
      <c r="G68" s="1"/>
      <c r="K68" s="7"/>
      <c r="L68" s="96"/>
      <c r="M68" s="7"/>
      <c r="N68" s="7"/>
      <c r="O68" s="16"/>
      <c r="P68" s="6"/>
      <c r="Q68" s="6"/>
    </row>
    <row r="69" spans="1:26" ht="127.5" customHeight="1" x14ac:dyDescent="0.2">
      <c r="B69" s="95"/>
      <c r="C69" s="175" t="str">
        <f>CONCATENATE(P31,P32,P33,P34,P35,P36,P37,P38,P39,P40,P41,P42,P43,P44,P45,P46,P47,P48)</f>
        <v/>
      </c>
      <c r="D69" s="175"/>
      <c r="E69" s="175"/>
      <c r="F69" s="175"/>
      <c r="G69" s="175"/>
      <c r="H69" s="175"/>
      <c r="I69" s="175"/>
      <c r="J69" s="175"/>
      <c r="K69" s="7"/>
      <c r="L69" s="96"/>
      <c r="M69" s="7"/>
      <c r="N69" s="7"/>
      <c r="O69" s="16"/>
      <c r="P69" s="6" t="s">
        <v>96</v>
      </c>
      <c r="Q69" s="6"/>
    </row>
    <row r="70" spans="1:26" x14ac:dyDescent="0.2">
      <c r="B70" s="99"/>
      <c r="C70" s="100"/>
      <c r="D70" s="100"/>
      <c r="E70" s="100"/>
      <c r="F70" s="101"/>
      <c r="G70" s="101"/>
      <c r="H70" s="100"/>
      <c r="I70" s="100"/>
      <c r="J70" s="100"/>
      <c r="K70" s="100"/>
      <c r="L70" s="102"/>
      <c r="M70" s="7"/>
      <c r="N70" s="7"/>
      <c r="O70" s="16"/>
      <c r="P70" s="6"/>
      <c r="Q70" s="6"/>
    </row>
    <row r="71" spans="1:26" x14ac:dyDescent="0.2">
      <c r="B71" s="1"/>
      <c r="C71" s="1"/>
      <c r="D71" s="1"/>
      <c r="E71" s="1"/>
      <c r="F71" s="1"/>
      <c r="G71" s="1"/>
      <c r="L71" s="1"/>
    </row>
    <row r="72" spans="1:26" s="7" customFormat="1" x14ac:dyDescent="0.2">
      <c r="A72" s="1"/>
      <c r="O72" s="16"/>
      <c r="P72" s="4"/>
      <c r="Q72" s="5"/>
      <c r="R72" s="4"/>
      <c r="S72" s="6"/>
      <c r="T72" s="6"/>
      <c r="U72" s="6"/>
      <c r="V72" s="6"/>
      <c r="W72" s="6"/>
      <c r="X72" s="6"/>
      <c r="Y72" s="6"/>
      <c r="Z72" s="6"/>
    </row>
    <row r="73" spans="1:26" x14ac:dyDescent="0.2">
      <c r="B73" s="103" t="s">
        <v>97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5"/>
      <c r="O73" s="106"/>
      <c r="P73" s="6"/>
      <c r="Q73" s="6"/>
    </row>
    <row r="74" spans="1:26" s="7" customFormat="1" x14ac:dyDescent="0.2">
      <c r="A74" s="1"/>
      <c r="B74" s="107" t="s">
        <v>98</v>
      </c>
      <c r="N74" s="108"/>
      <c r="O74" s="109"/>
      <c r="P74" s="6"/>
      <c r="Q74" s="6"/>
      <c r="R74" s="4"/>
      <c r="S74" s="6"/>
      <c r="T74" s="6"/>
      <c r="U74" s="6"/>
      <c r="V74" s="6"/>
      <c r="W74" s="6"/>
      <c r="X74" s="6"/>
      <c r="Y74" s="6"/>
      <c r="Z74" s="6"/>
    </row>
    <row r="75" spans="1:26" s="7" customFormat="1" x14ac:dyDescent="0.2">
      <c r="A75" s="1"/>
      <c r="B75" s="110"/>
      <c r="N75" s="108"/>
      <c r="O75" s="109"/>
      <c r="P75" s="6"/>
      <c r="Q75" s="6"/>
      <c r="R75" s="4"/>
      <c r="S75" s="6"/>
      <c r="T75" s="6"/>
      <c r="U75" s="6"/>
      <c r="V75" s="6"/>
      <c r="W75" s="6"/>
      <c r="X75" s="6"/>
      <c r="Y75" s="6"/>
      <c r="Z75" s="6"/>
    </row>
    <row r="76" spans="1:26" ht="19.149999999999999" customHeight="1" x14ac:dyDescent="0.2">
      <c r="A76" s="111"/>
      <c r="B76" s="107"/>
      <c r="C76" s="7"/>
      <c r="D76" s="7"/>
      <c r="E76" s="7"/>
      <c r="F76" s="170" t="s">
        <v>9</v>
      </c>
      <c r="G76" s="170"/>
      <c r="H76" s="7"/>
      <c r="I76" s="7"/>
      <c r="J76" s="170" t="s">
        <v>9</v>
      </c>
      <c r="K76" s="170" t="s">
        <v>99</v>
      </c>
      <c r="L76" s="7"/>
      <c r="M76" s="7"/>
      <c r="N76" s="108"/>
      <c r="O76" s="109"/>
      <c r="P76" s="6"/>
      <c r="Q76" s="6"/>
    </row>
    <row r="77" spans="1:26" ht="25.5" x14ac:dyDescent="0.2">
      <c r="A77" s="111"/>
      <c r="B77" s="107"/>
      <c r="C77" s="7"/>
      <c r="D77" s="7"/>
      <c r="E77" s="7"/>
      <c r="F77" s="35" t="s">
        <v>100</v>
      </c>
      <c r="G77" s="35" t="s">
        <v>101</v>
      </c>
      <c r="H77" s="35" t="s">
        <v>10</v>
      </c>
      <c r="I77" s="35" t="s">
        <v>26</v>
      </c>
      <c r="J77" s="35" t="s">
        <v>100</v>
      </c>
      <c r="K77" s="35" t="s">
        <v>101</v>
      </c>
      <c r="L77" s="35" t="s">
        <v>10</v>
      </c>
      <c r="M77" s="35" t="s">
        <v>26</v>
      </c>
      <c r="N77" s="108"/>
      <c r="O77" s="109"/>
      <c r="P77" s="6"/>
      <c r="Q77" s="6"/>
    </row>
    <row r="78" spans="1:26" ht="19.149999999999999" customHeight="1" x14ac:dyDescent="0.2">
      <c r="B78" s="112"/>
      <c r="C78" s="1"/>
      <c r="D78" s="1"/>
      <c r="E78" s="113" t="s">
        <v>102</v>
      </c>
      <c r="F78" s="114">
        <f>F24-F25</f>
        <v>0</v>
      </c>
      <c r="G78" s="114">
        <f>F25</f>
        <v>0</v>
      </c>
      <c r="H78" s="114">
        <f>G24</f>
        <v>0</v>
      </c>
      <c r="I78" s="114">
        <f>H24</f>
        <v>0</v>
      </c>
      <c r="J78" s="114">
        <f>I24-I25</f>
        <v>0</v>
      </c>
      <c r="K78" s="114">
        <f>I25</f>
        <v>0</v>
      </c>
      <c r="L78" s="114">
        <f>J24</f>
        <v>0</v>
      </c>
      <c r="M78" s="114">
        <f>K24</f>
        <v>0</v>
      </c>
      <c r="N78" s="108"/>
      <c r="O78" s="109"/>
      <c r="P78" s="6"/>
      <c r="Q78" s="6"/>
    </row>
    <row r="79" spans="1:26" ht="19.149999999999999" customHeight="1" x14ac:dyDescent="0.2">
      <c r="B79" s="112"/>
      <c r="C79" s="1"/>
      <c r="D79" s="1"/>
      <c r="E79" s="4"/>
      <c r="F79" s="4"/>
      <c r="G79" s="4"/>
      <c r="H79" s="4"/>
      <c r="I79" s="4"/>
      <c r="J79" s="4"/>
      <c r="K79" s="4"/>
      <c r="L79" s="4"/>
      <c r="M79" s="4"/>
      <c r="N79" s="108"/>
      <c r="O79" s="109"/>
      <c r="P79" s="6"/>
      <c r="Q79" s="6"/>
    </row>
    <row r="80" spans="1:26" x14ac:dyDescent="0.2">
      <c r="B80" s="112"/>
      <c r="C80" s="1"/>
      <c r="D80" s="1"/>
      <c r="E80" s="44"/>
      <c r="F80" s="171" t="s">
        <v>7</v>
      </c>
      <c r="G80" s="171"/>
      <c r="H80" s="171"/>
      <c r="I80" s="171"/>
      <c r="J80" s="171" t="s">
        <v>8</v>
      </c>
      <c r="K80" s="171"/>
      <c r="L80" s="171"/>
      <c r="M80" s="171"/>
      <c r="N80" s="108"/>
      <c r="O80" s="109"/>
      <c r="P80" s="6"/>
      <c r="Q80" s="115"/>
      <c r="R80" s="116"/>
      <c r="S80" s="116"/>
      <c r="T80" s="116"/>
      <c r="U80" s="116"/>
    </row>
    <row r="81" spans="1:26" s="120" customFormat="1" ht="25.5" x14ac:dyDescent="0.2">
      <c r="A81" s="117"/>
      <c r="B81" s="118"/>
      <c r="C81" s="2"/>
      <c r="D81" s="2"/>
      <c r="E81" s="119"/>
      <c r="F81" s="35" t="s">
        <v>100</v>
      </c>
      <c r="G81" s="35" t="s">
        <v>101</v>
      </c>
      <c r="H81" s="35" t="s">
        <v>10</v>
      </c>
      <c r="I81" s="35" t="s">
        <v>26</v>
      </c>
      <c r="J81" s="35" t="s">
        <v>100</v>
      </c>
      <c r="K81" s="35" t="s">
        <v>101</v>
      </c>
      <c r="L81" s="35" t="s">
        <v>10</v>
      </c>
      <c r="M81" s="35" t="s">
        <v>26</v>
      </c>
      <c r="N81" s="108"/>
      <c r="O81" s="109"/>
      <c r="P81" s="38"/>
      <c r="Q81" s="115"/>
      <c r="R81" s="116"/>
      <c r="S81" s="116"/>
      <c r="T81" s="116"/>
      <c r="U81" s="116"/>
      <c r="V81" s="38"/>
      <c r="W81" s="38"/>
      <c r="X81" s="38"/>
      <c r="Y81" s="38"/>
      <c r="Z81" s="38"/>
    </row>
    <row r="82" spans="1:26" x14ac:dyDescent="0.2">
      <c r="A82" s="121"/>
      <c r="B82" s="112"/>
      <c r="C82" s="1"/>
      <c r="D82" s="1"/>
      <c r="E82" s="122" t="s">
        <v>103</v>
      </c>
      <c r="F82" s="50"/>
      <c r="G82" s="50"/>
      <c r="H82" s="50"/>
      <c r="I82" s="50"/>
      <c r="J82" s="50"/>
      <c r="K82" s="50"/>
      <c r="L82" s="50"/>
      <c r="M82" s="50"/>
      <c r="N82" s="108"/>
      <c r="O82" s="109"/>
      <c r="P82" s="172"/>
      <c r="Q82" s="115"/>
      <c r="R82" s="123"/>
      <c r="S82" s="123"/>
      <c r="T82" s="123"/>
      <c r="U82" s="123"/>
    </row>
    <row r="83" spans="1:26" x14ac:dyDescent="0.2">
      <c r="A83" s="124"/>
      <c r="B83" s="112"/>
      <c r="C83" s="1"/>
      <c r="D83" s="1"/>
      <c r="E83" s="122" t="s">
        <v>104</v>
      </c>
      <c r="F83" s="173"/>
      <c r="G83" s="173"/>
      <c r="H83" s="173"/>
      <c r="I83" s="173"/>
      <c r="J83" s="50"/>
      <c r="K83" s="50"/>
      <c r="L83" s="50"/>
      <c r="M83" s="50"/>
      <c r="N83" s="108"/>
      <c r="O83" s="109"/>
      <c r="P83" s="172"/>
    </row>
    <row r="84" spans="1:26" x14ac:dyDescent="0.2">
      <c r="A84" s="124"/>
      <c r="B84" s="118"/>
      <c r="E84" s="122" t="s">
        <v>105</v>
      </c>
      <c r="F84" s="173"/>
      <c r="G84" s="173"/>
      <c r="H84" s="173"/>
      <c r="I84" s="173"/>
      <c r="J84" s="50"/>
      <c r="K84" s="50"/>
      <c r="L84" s="50"/>
      <c r="M84" s="50"/>
      <c r="N84" s="108"/>
      <c r="O84" s="109"/>
      <c r="P84" s="172"/>
    </row>
    <row r="85" spans="1:26" x14ac:dyDescent="0.2">
      <c r="A85" s="7"/>
      <c r="B85" s="118"/>
      <c r="E85" s="122" t="s">
        <v>106</v>
      </c>
      <c r="F85" s="173"/>
      <c r="G85" s="173"/>
      <c r="H85" s="173"/>
      <c r="I85" s="173"/>
      <c r="J85" s="50"/>
      <c r="K85" s="50"/>
      <c r="L85" s="50"/>
      <c r="M85" s="50"/>
      <c r="N85" s="108"/>
      <c r="O85" s="109"/>
      <c r="P85" s="172"/>
    </row>
    <row r="86" spans="1:26" x14ac:dyDescent="0.2">
      <c r="B86" s="118"/>
      <c r="E86" s="122" t="s">
        <v>107</v>
      </c>
      <c r="F86" s="50"/>
      <c r="G86" s="50"/>
      <c r="H86" s="50"/>
      <c r="I86" s="50"/>
      <c r="J86" s="50"/>
      <c r="K86" s="50"/>
      <c r="L86" s="50"/>
      <c r="M86" s="50"/>
      <c r="N86" s="108"/>
      <c r="O86" s="109"/>
      <c r="P86" s="6"/>
    </row>
    <row r="87" spans="1:26" ht="25.35" customHeight="1" x14ac:dyDescent="0.2">
      <c r="B87" s="118"/>
      <c r="E87" s="166" t="s">
        <v>108</v>
      </c>
      <c r="F87" s="166"/>
      <c r="G87" s="166"/>
      <c r="H87" s="166"/>
      <c r="I87" s="166"/>
      <c r="J87" s="166"/>
      <c r="K87" s="166"/>
      <c r="L87" s="166"/>
      <c r="M87" s="166"/>
      <c r="N87" s="108"/>
      <c r="O87" s="109"/>
    </row>
    <row r="88" spans="1:26" x14ac:dyDescent="0.2">
      <c r="B88" s="118"/>
      <c r="E88" s="23" t="s">
        <v>109</v>
      </c>
      <c r="F88" s="125">
        <f>IF($F$16="B",F82*'loyers accessoires'!B5+F86*'loyers accessoires'!B9,F82*'loyers accessoires'!B15+F86*'loyers accessoires'!B19)</f>
        <v>0</v>
      </c>
      <c r="G88" s="125">
        <f>IF($F$16="B",G82*'loyers accessoires'!C5+G86*'loyers accessoires'!C9,G82*'loyers accessoires'!C15+G86*'loyers accessoires'!C19)</f>
        <v>0</v>
      </c>
      <c r="H88" s="125">
        <f>IF($F$16="B",H82*'loyers accessoires'!D5+H86*'loyers accessoires'!D9,H82*'loyers accessoires'!D15+H86*'loyers accessoires'!D19)</f>
        <v>0</v>
      </c>
      <c r="I88" s="125">
        <f>IF($F$16="B",I82*'loyers accessoires'!E5+I86*'loyers accessoires'!E9,I82*'loyers accessoires'!E15+I86*'loyers accessoires'!E19)</f>
        <v>0</v>
      </c>
      <c r="J88" s="126">
        <f>IF($F$16="B",SUMPRODUCT(J82:J85,'loyers accessoires'!B5:B8)+J86*'loyers accessoires'!B10,SUMPRODUCT(J82:J85,'loyers accessoires'!B15:B18)+J86*'loyers accessoires'!B20)</f>
        <v>0</v>
      </c>
      <c r="K88" s="126">
        <f>IF($F$16="B",SUMPRODUCT(K82:K85,'loyers accessoires'!C5:C8)+K86*'loyers accessoires'!C10,SUMPRODUCT(K82:K85,'loyers accessoires'!C15:C18)+K86*'loyers accessoires'!C20)</f>
        <v>0</v>
      </c>
      <c r="L88" s="126">
        <f>IF($F$16="B",SUMPRODUCT(L82:L85,'loyers accessoires'!D5:D8)+L86*'loyers accessoires'!D10,SUMPRODUCT(L82:L85,'loyers accessoires'!D15:D18)+L86*'loyers accessoires'!D20)</f>
        <v>0</v>
      </c>
      <c r="M88" s="126">
        <f>IF($F$16="B",SUMPRODUCT(M82:M85,'loyers accessoires'!E5:E8)+M86*'loyers accessoires'!E10,SUMPRODUCT(M82:M85,'loyers accessoires'!E15:E18)+M86*'loyers accessoires'!E20)</f>
        <v>0</v>
      </c>
      <c r="N88" s="108"/>
      <c r="O88" s="109"/>
    </row>
    <row r="89" spans="1:26" x14ac:dyDescent="0.2">
      <c r="B89" s="118"/>
      <c r="E89" s="2" t="s">
        <v>110</v>
      </c>
      <c r="F89" s="127">
        <f t="shared" ref="F89:M89" si="2">IF(F78&lt;&gt;0,F88/F78,0)</f>
        <v>0</v>
      </c>
      <c r="G89" s="127">
        <f t="shared" si="2"/>
        <v>0</v>
      </c>
      <c r="H89" s="127">
        <f t="shared" si="2"/>
        <v>0</v>
      </c>
      <c r="I89" s="127">
        <f t="shared" si="2"/>
        <v>0</v>
      </c>
      <c r="J89" s="127">
        <f t="shared" si="2"/>
        <v>0</v>
      </c>
      <c r="K89" s="127">
        <f t="shared" si="2"/>
        <v>0</v>
      </c>
      <c r="L89" s="127">
        <f t="shared" si="2"/>
        <v>0</v>
      </c>
      <c r="M89" s="127">
        <f t="shared" si="2"/>
        <v>0</v>
      </c>
      <c r="N89" s="108"/>
      <c r="O89" s="109"/>
    </row>
    <row r="90" spans="1:26" x14ac:dyDescent="0.2">
      <c r="B90" s="118"/>
      <c r="E90" s="128" t="s">
        <v>111</v>
      </c>
      <c r="F90" s="129">
        <f>IF($F$16="B",'loyers accessoires'!B11,'loyers accessoires'!B21)</f>
        <v>43.02</v>
      </c>
      <c r="G90" s="129">
        <f>IF($F$16="B",'loyers accessoires'!C11,'loyers accessoires'!C21)</f>
        <v>21.51</v>
      </c>
      <c r="H90" s="129">
        <f>IF($F$16="B",'loyers accessoires'!D11,'loyers accessoires'!D21)</f>
        <v>70.599999999999994</v>
      </c>
      <c r="I90" s="129">
        <f>IF($F$16="B",'loyers accessoires'!E11,'loyers accessoires'!E21)</f>
        <v>91.8</v>
      </c>
      <c r="J90" s="130">
        <f>IF($F$16="B",'loyers accessoires'!B11,'loyers accessoires'!B21)</f>
        <v>43.02</v>
      </c>
      <c r="K90" s="130">
        <f>IF($F$16="B",'loyers accessoires'!C11,'loyers accessoires'!C21)</f>
        <v>21.51</v>
      </c>
      <c r="L90" s="130">
        <f>IF($F$16="B",'loyers accessoires'!D11,'loyers accessoires'!D21)</f>
        <v>70.599999999999994</v>
      </c>
      <c r="M90" s="130">
        <f>IF($F$16="B",'loyers accessoires'!E11,'loyers accessoires'!E21)</f>
        <v>91.8</v>
      </c>
      <c r="N90" s="108"/>
      <c r="O90" s="109"/>
    </row>
    <row r="91" spans="1:26" hidden="1" x14ac:dyDescent="0.2">
      <c r="B91" s="118"/>
      <c r="E91" s="2" t="s">
        <v>112</v>
      </c>
      <c r="F91" s="131" t="b">
        <f t="shared" ref="F91:M91" si="3">F89&gt;F90</f>
        <v>0</v>
      </c>
      <c r="G91" s="131" t="b">
        <f t="shared" si="3"/>
        <v>0</v>
      </c>
      <c r="H91" s="131" t="b">
        <f t="shared" si="3"/>
        <v>0</v>
      </c>
      <c r="I91" s="131" t="b">
        <f t="shared" si="3"/>
        <v>0</v>
      </c>
      <c r="J91" s="131" t="b">
        <f t="shared" si="3"/>
        <v>0</v>
      </c>
      <c r="K91" s="131" t="b">
        <f t="shared" si="3"/>
        <v>0</v>
      </c>
      <c r="L91" s="131" t="b">
        <f t="shared" si="3"/>
        <v>0</v>
      </c>
      <c r="M91" s="131" t="b">
        <f t="shared" si="3"/>
        <v>0</v>
      </c>
      <c r="N91" s="132"/>
      <c r="O91" s="132"/>
    </row>
    <row r="92" spans="1:26" x14ac:dyDescent="0.2">
      <c r="B92" s="118"/>
      <c r="H92" s="2"/>
      <c r="I92" s="131"/>
      <c r="J92" s="131"/>
      <c r="K92" s="131"/>
      <c r="L92" s="131"/>
      <c r="M92" s="131"/>
      <c r="N92" s="108"/>
      <c r="O92" s="109"/>
    </row>
    <row r="93" spans="1:26" ht="63.75" hidden="1" x14ac:dyDescent="0.2">
      <c r="B93" s="118"/>
      <c r="E93" s="2" t="s">
        <v>113</v>
      </c>
      <c r="F93" s="51" t="b">
        <f t="shared" ref="F93:M93" si="4">OR(SUM(F82:F85)&gt;F78,F86&gt;F78)</f>
        <v>0</v>
      </c>
      <c r="G93" s="51" t="b">
        <f t="shared" si="4"/>
        <v>0</v>
      </c>
      <c r="H93" s="51" t="b">
        <f t="shared" si="4"/>
        <v>0</v>
      </c>
      <c r="I93" s="51" t="b">
        <f t="shared" si="4"/>
        <v>0</v>
      </c>
      <c r="J93" s="51" t="b">
        <f t="shared" si="4"/>
        <v>0</v>
      </c>
      <c r="K93" s="51" t="b">
        <f t="shared" si="4"/>
        <v>0</v>
      </c>
      <c r="L93" s="51" t="b">
        <f t="shared" si="4"/>
        <v>0</v>
      </c>
      <c r="M93" s="51" t="b">
        <f t="shared" si="4"/>
        <v>0</v>
      </c>
      <c r="N93" s="132"/>
      <c r="O93" s="132"/>
    </row>
    <row r="94" spans="1:26" ht="76.5" hidden="1" x14ac:dyDescent="0.2">
      <c r="B94" s="118"/>
      <c r="E94" s="2" t="s">
        <v>114</v>
      </c>
      <c r="F94" s="51" t="b">
        <f>OR(SUM(F82:G82,F45:F46)&gt;SUM(F78:G78),SUM(F86:G86,F47)&gt;SUM(F78:G78))</f>
        <v>0</v>
      </c>
      <c r="G94" s="51"/>
      <c r="H94" s="51" t="b">
        <f>OR(SUM(H82,G45:G46)&gt;SUM(H78),SUM(H86,G47)&gt;SUM(H78))</f>
        <v>0</v>
      </c>
      <c r="I94" s="51"/>
      <c r="J94" s="51"/>
      <c r="K94" s="51"/>
      <c r="L94" s="51"/>
      <c r="M94" s="51"/>
      <c r="N94" s="132"/>
      <c r="O94" s="132"/>
    </row>
    <row r="95" spans="1:26" ht="76.5" customHeight="1" x14ac:dyDescent="0.2">
      <c r="B95" s="133" t="s">
        <v>91</v>
      </c>
      <c r="C95" s="98"/>
      <c r="E95" s="168" t="str">
        <f>IF(OR(F91:M91),"Attention ! Au moins une catégorie est concernée par un loyer accessoire moyen supérieur au plafond : il faut plafonner les loyers accessoires","")</f>
        <v/>
      </c>
      <c r="F95" s="168"/>
      <c r="G95" s="168" t="str">
        <f>IF(OR(F93:M93),E93,"")</f>
        <v/>
      </c>
      <c r="H95" s="168"/>
      <c r="I95" s="168"/>
      <c r="J95" s="168" t="str">
        <f>IF(OR(F94:H94),E94,"")</f>
        <v/>
      </c>
      <c r="K95" s="168"/>
      <c r="L95" s="168"/>
      <c r="M95" s="7"/>
      <c r="N95" s="108"/>
      <c r="O95" s="109"/>
      <c r="P95" s="6" t="s">
        <v>115</v>
      </c>
      <c r="Q95" s="6"/>
      <c r="R95" s="6"/>
    </row>
    <row r="96" spans="1:26" ht="37.35" customHeight="1" x14ac:dyDescent="0.2">
      <c r="B96" s="134"/>
      <c r="C96" s="135"/>
      <c r="D96" s="135"/>
      <c r="E96" s="169" t="s">
        <v>116</v>
      </c>
      <c r="F96" s="169"/>
      <c r="G96" s="169"/>
      <c r="H96" s="169"/>
      <c r="I96" s="169"/>
      <c r="J96" s="169"/>
      <c r="K96" s="169"/>
      <c r="L96" s="169"/>
      <c r="M96" s="136"/>
      <c r="N96" s="137"/>
      <c r="O96" s="137"/>
    </row>
    <row r="97" spans="2:15" x14ac:dyDescent="0.2">
      <c r="F97" s="131"/>
      <c r="H97" s="131"/>
      <c r="I97" s="131"/>
      <c r="J97" s="131"/>
    </row>
    <row r="98" spans="2:15" x14ac:dyDescent="0.2">
      <c r="B98" s="138" t="s">
        <v>117</v>
      </c>
      <c r="C98" s="139"/>
      <c r="D98" s="139"/>
      <c r="E98" s="139"/>
      <c r="F98" s="139"/>
      <c r="G98" s="139"/>
      <c r="H98" s="140"/>
      <c r="I98" s="140"/>
      <c r="J98" s="140"/>
      <c r="K98" s="140"/>
      <c r="L98" s="141"/>
    </row>
    <row r="99" spans="2:15" x14ac:dyDescent="0.2">
      <c r="B99" s="142"/>
      <c r="L99" s="143"/>
    </row>
    <row r="100" spans="2:15" x14ac:dyDescent="0.2">
      <c r="B100" s="142"/>
      <c r="C100" s="2" t="s">
        <v>118</v>
      </c>
      <c r="D100" s="165"/>
      <c r="E100" s="165"/>
      <c r="F100" s="165"/>
      <c r="G100" s="165"/>
      <c r="I100" s="7"/>
      <c r="J100" s="7"/>
      <c r="K100" s="7"/>
      <c r="L100" s="144"/>
      <c r="M100" s="7"/>
      <c r="N100" s="7"/>
      <c r="O100" s="16"/>
    </row>
    <row r="101" spans="2:15" x14ac:dyDescent="0.2">
      <c r="B101" s="142"/>
      <c r="C101" s="2" t="s">
        <v>119</v>
      </c>
      <c r="D101" s="165"/>
      <c r="E101" s="165"/>
      <c r="F101" s="165"/>
      <c r="G101" s="165"/>
      <c r="L101" s="143"/>
    </row>
    <row r="102" spans="2:15" x14ac:dyDescent="0.2">
      <c r="B102" s="142"/>
      <c r="C102" s="2" t="s">
        <v>120</v>
      </c>
      <c r="D102" s="165"/>
      <c r="E102" s="165"/>
      <c r="F102" s="165"/>
      <c r="G102" s="165"/>
      <c r="L102" s="143"/>
    </row>
    <row r="103" spans="2:15" ht="25.35" customHeight="1" x14ac:dyDescent="0.2">
      <c r="B103" s="142"/>
      <c r="C103" s="166" t="s">
        <v>121</v>
      </c>
      <c r="D103" s="166"/>
      <c r="E103" s="166"/>
      <c r="F103" s="166"/>
      <c r="G103" s="166"/>
      <c r="H103" s="167"/>
      <c r="I103" s="167"/>
      <c r="L103" s="143"/>
    </row>
    <row r="104" spans="2:15" x14ac:dyDescent="0.2">
      <c r="B104" s="142"/>
      <c r="C104" s="2" t="s">
        <v>122</v>
      </c>
      <c r="D104" s="164"/>
      <c r="E104" s="164"/>
      <c r="L104" s="143"/>
    </row>
    <row r="105" spans="2:15" x14ac:dyDescent="0.2">
      <c r="B105" s="145"/>
      <c r="C105" s="146"/>
      <c r="D105" s="146"/>
      <c r="E105" s="146"/>
      <c r="F105" s="146"/>
      <c r="G105" s="146"/>
      <c r="H105" s="147"/>
      <c r="I105" s="147"/>
      <c r="J105" s="147"/>
      <c r="K105" s="147"/>
      <c r="L105" s="148"/>
    </row>
  </sheetData>
  <sheetProtection sheet="1" objects="1" scenarios="1"/>
  <mergeCells count="57">
    <mergeCell ref="A1:B1"/>
    <mergeCell ref="C1:K1"/>
    <mergeCell ref="A2:B2"/>
    <mergeCell ref="C2:K2"/>
    <mergeCell ref="G5:K7"/>
    <mergeCell ref="C8:K8"/>
    <mergeCell ref="Q9:S9"/>
    <mergeCell ref="T9:V9"/>
    <mergeCell ref="F12:K12"/>
    <mergeCell ref="F13:K13"/>
    <mergeCell ref="F14:K14"/>
    <mergeCell ref="F15:K15"/>
    <mergeCell ref="F16:K16"/>
    <mergeCell ref="H17:I17"/>
    <mergeCell ref="J17:K17"/>
    <mergeCell ref="F18:K18"/>
    <mergeCell ref="F22:H22"/>
    <mergeCell ref="I22:K22"/>
    <mergeCell ref="C24:E24"/>
    <mergeCell ref="B28:E28"/>
    <mergeCell ref="C31:C33"/>
    <mergeCell ref="Q31:Q32"/>
    <mergeCell ref="C34:C37"/>
    <mergeCell ref="C38:C40"/>
    <mergeCell ref="C41:C44"/>
    <mergeCell ref="F44:K44"/>
    <mergeCell ref="C45:C49"/>
    <mergeCell ref="Q45:Q46"/>
    <mergeCell ref="D48:D49"/>
    <mergeCell ref="E48:E49"/>
    <mergeCell ref="F48:H48"/>
    <mergeCell ref="J48:K48"/>
    <mergeCell ref="Q48:Q49"/>
    <mergeCell ref="F49:H49"/>
    <mergeCell ref="J49:K49"/>
    <mergeCell ref="C52:K52"/>
    <mergeCell ref="C55:K59"/>
    <mergeCell ref="F64:G64"/>
    <mergeCell ref="I64:J64"/>
    <mergeCell ref="C69:J69"/>
    <mergeCell ref="F76:G76"/>
    <mergeCell ref="J76:K76"/>
    <mergeCell ref="F80:I80"/>
    <mergeCell ref="J80:M80"/>
    <mergeCell ref="P82:P85"/>
    <mergeCell ref="F83:I85"/>
    <mergeCell ref="H103:I103"/>
    <mergeCell ref="E87:M87"/>
    <mergeCell ref="E95:F95"/>
    <mergeCell ref="G95:I95"/>
    <mergeCell ref="J95:L95"/>
    <mergeCell ref="E96:L96"/>
    <mergeCell ref="D104:E104"/>
    <mergeCell ref="D100:G100"/>
    <mergeCell ref="D101:G101"/>
    <mergeCell ref="D102:G102"/>
    <mergeCell ref="C103:G103"/>
  </mergeCells>
  <conditionalFormatting sqref="F89:M89">
    <cfRule type="expression" dxfId="2" priority="2">
      <formula>F91:M91</formula>
    </cfRule>
  </conditionalFormatting>
  <conditionalFormatting sqref="R24:R25 Q31:R48">
    <cfRule type="cellIs" dxfId="1" priority="3" operator="equal">
      <formula>"ok"</formula>
    </cfRule>
    <cfRule type="cellIs" dxfId="0" priority="4" operator="notEqual">
      <formula>"ok"</formula>
    </cfRule>
  </conditionalFormatting>
  <dataValidations count="10">
    <dataValidation type="list" operator="equal" allowBlank="1" showErrorMessage="1" sqref="F16">
      <formula1>"B,C"</formula1>
      <formula2>0</formula2>
    </dataValidation>
    <dataValidation type="list" operator="equal" allowBlank="1" showErrorMessage="1" sqref="F17">
      <formula1>"oui,non"</formula1>
      <formula2>0</formula2>
    </dataValidation>
    <dataValidation type="date" operator="greaterThan" allowBlank="1" showErrorMessage="1" sqref="J17 D104">
      <formula1>17897</formula1>
      <formula2>0</formula2>
    </dataValidation>
    <dataValidation type="list" operator="equal" allowBlank="1" showErrorMessage="1" sqref="F18">
      <formula1>"Conseil Départemental,Métropole Rouen Normandie,CU Le Havre Seine Métropole,CA Caux Seine Agglo,CA Dieppe-Maritime"</formula1>
      <formula2>0</formula2>
    </dataValidation>
    <dataValidation type="whole" operator="greaterThan" allowBlank="1" showErrorMessage="1" sqref="F24:K24 I25 F82:M86">
      <formula1>0</formula1>
      <formula2>0</formula2>
    </dataValidation>
    <dataValidation type="whole" operator="greaterThanOrEqual" allowBlank="1" showErrorMessage="1" sqref="F25">
      <formula1>0</formula1>
      <formula2>0</formula2>
    </dataValidation>
    <dataValidation type="whole" allowBlank="1" showErrorMessage="1" sqref="F31:G40 I31:J43 F42:G43 F45:G47">
      <formula1>0</formula1>
      <formula2>999</formula2>
    </dataValidation>
    <dataValidation type="decimal" allowBlank="1" showErrorMessage="1" sqref="F44">
      <formula1>0</formula1>
      <formula2>0.05</formula2>
    </dataValidation>
    <dataValidation type="decimal" operator="greaterThanOrEqual" allowBlank="1" showErrorMessage="1" sqref="J48:K49">
      <formula1>0</formula1>
      <formula2>0</formula2>
    </dataValidation>
    <dataValidation type="list" operator="equal" allowBlank="1" showErrorMessage="1" sqref="H103">
      <formula1>"Je le certifie"</formula1>
      <formula2>0</formula2>
    </dataValidation>
  </dataValidations>
  <pageMargins left="0.39374999999999999" right="0.39374999999999999" top="0.39374999999999999" bottom="0.39374999999999999" header="0.51180555555555496" footer="0.51180555555555496"/>
  <pageSetup paperSize="9" scale="60" orientation="portrait" useFirstPageNumber="1" horizontalDpi="300" verticalDpi="300" r:id="rId1"/>
  <rowBreaks count="1" manualBreakCount="1">
    <brk id="6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26"/>
  <sheetViews>
    <sheetView view="pageBreakPreview" zoomScaleNormal="50" workbookViewId="0">
      <selection activeCell="I26" sqref="I26"/>
    </sheetView>
  </sheetViews>
  <sheetFormatPr baseColWidth="10" defaultColWidth="10.85546875" defaultRowHeight="12.75" x14ac:dyDescent="0.2"/>
  <cols>
    <col min="1" max="1" width="23.85546875" style="149" customWidth="1"/>
    <col min="2" max="1015" width="10.85546875" style="149"/>
    <col min="1016" max="1024" width="11.5703125" customWidth="1"/>
  </cols>
  <sheetData>
    <row r="1" spans="1:5" x14ac:dyDescent="0.2">
      <c r="A1" s="150" t="s">
        <v>123</v>
      </c>
      <c r="B1" s="151"/>
      <c r="C1" s="151"/>
      <c r="D1" s="151"/>
      <c r="E1" s="151"/>
    </row>
    <row r="2" spans="1:5" x14ac:dyDescent="0.2">
      <c r="A2" s="186" t="s">
        <v>124</v>
      </c>
      <c r="B2" s="186"/>
      <c r="C2" s="186"/>
      <c r="D2" s="186"/>
      <c r="E2" s="186"/>
    </row>
    <row r="3" spans="1:5" x14ac:dyDescent="0.2">
      <c r="A3" s="152"/>
      <c r="B3" s="153" t="s">
        <v>9</v>
      </c>
      <c r="C3" s="153" t="s">
        <v>99</v>
      </c>
      <c r="D3" s="153" t="s">
        <v>10</v>
      </c>
      <c r="E3" s="153" t="s">
        <v>26</v>
      </c>
    </row>
    <row r="4" spans="1:5" x14ac:dyDescent="0.2">
      <c r="A4" s="154" t="s">
        <v>125</v>
      </c>
      <c r="B4" s="155" t="s">
        <v>126</v>
      </c>
      <c r="C4" s="156" t="s">
        <v>126</v>
      </c>
      <c r="D4" s="155" t="s">
        <v>126</v>
      </c>
      <c r="E4" s="155" t="s">
        <v>126</v>
      </c>
    </row>
    <row r="5" spans="1:5" x14ac:dyDescent="0.2">
      <c r="A5" s="157" t="s">
        <v>103</v>
      </c>
      <c r="B5" s="158">
        <v>46.33</v>
      </c>
      <c r="C5" s="159">
        <v>23.16</v>
      </c>
      <c r="D5" s="158">
        <v>51.5</v>
      </c>
      <c r="E5" s="158">
        <v>66.930000000000007</v>
      </c>
    </row>
    <row r="6" spans="1:5" x14ac:dyDescent="0.2">
      <c r="A6" s="157" t="s">
        <v>104</v>
      </c>
      <c r="B6" s="158">
        <v>36.32</v>
      </c>
      <c r="C6" s="159">
        <v>18.16</v>
      </c>
      <c r="D6" s="158">
        <v>40.35</v>
      </c>
      <c r="E6" s="158">
        <v>52.44</v>
      </c>
    </row>
    <row r="7" spans="1:5" x14ac:dyDescent="0.2">
      <c r="A7" s="157" t="s">
        <v>105</v>
      </c>
      <c r="B7" s="158">
        <v>30.28</v>
      </c>
      <c r="C7" s="159">
        <v>15.14</v>
      </c>
      <c r="D7" s="158">
        <v>33.64</v>
      </c>
      <c r="E7" s="158">
        <v>43.74</v>
      </c>
    </row>
    <row r="8" spans="1:5" x14ac:dyDescent="0.2">
      <c r="A8" s="157" t="s">
        <v>127</v>
      </c>
      <c r="B8" s="158">
        <v>16.14</v>
      </c>
      <c r="C8" s="159">
        <v>8.07</v>
      </c>
      <c r="D8" s="158">
        <v>17.96</v>
      </c>
      <c r="E8" s="158">
        <v>23.34</v>
      </c>
    </row>
    <row r="9" spans="1:5" x14ac:dyDescent="0.2">
      <c r="A9" s="157" t="s">
        <v>128</v>
      </c>
      <c r="B9" s="158"/>
      <c r="C9" s="159"/>
      <c r="D9" s="158">
        <v>26.91</v>
      </c>
      <c r="E9" s="158">
        <v>34.99</v>
      </c>
    </row>
    <row r="10" spans="1:5" x14ac:dyDescent="0.2">
      <c r="A10" s="157" t="s">
        <v>129</v>
      </c>
      <c r="B10" s="158"/>
      <c r="C10" s="159"/>
      <c r="D10" s="158">
        <v>13.45</v>
      </c>
      <c r="E10" s="158">
        <v>17.47</v>
      </c>
    </row>
    <row r="11" spans="1:5" x14ac:dyDescent="0.2">
      <c r="A11" s="160" t="s">
        <v>130</v>
      </c>
      <c r="B11" s="158">
        <v>46.33</v>
      </c>
      <c r="C11" s="159">
        <v>23.16</v>
      </c>
      <c r="D11" s="158">
        <v>76.040000000000006</v>
      </c>
      <c r="E11" s="158">
        <v>98.87</v>
      </c>
    </row>
    <row r="12" spans="1:5" x14ac:dyDescent="0.2">
      <c r="A12" s="161"/>
      <c r="B12" s="162"/>
      <c r="C12" s="162"/>
      <c r="D12" s="162"/>
      <c r="E12" s="162"/>
    </row>
    <row r="13" spans="1:5" x14ac:dyDescent="0.2">
      <c r="A13" s="152"/>
      <c r="B13" s="153" t="s">
        <v>9</v>
      </c>
      <c r="C13" s="153" t="s">
        <v>99</v>
      </c>
      <c r="D13" s="153" t="s">
        <v>10</v>
      </c>
      <c r="E13" s="153" t="s">
        <v>26</v>
      </c>
    </row>
    <row r="14" spans="1:5" x14ac:dyDescent="0.2">
      <c r="A14" s="154" t="s">
        <v>125</v>
      </c>
      <c r="B14" s="156" t="s">
        <v>131</v>
      </c>
      <c r="C14" s="156" t="s">
        <v>131</v>
      </c>
      <c r="D14" s="156" t="s">
        <v>131</v>
      </c>
      <c r="E14" s="156" t="s">
        <v>131</v>
      </c>
    </row>
    <row r="15" spans="1:5" x14ac:dyDescent="0.2">
      <c r="A15" s="157" t="s">
        <v>103</v>
      </c>
      <c r="B15" s="159">
        <v>43.02</v>
      </c>
      <c r="C15" s="159">
        <v>21.51</v>
      </c>
      <c r="D15" s="159">
        <v>47.81</v>
      </c>
      <c r="E15" s="159">
        <v>62.13</v>
      </c>
    </row>
    <row r="16" spans="1:5" x14ac:dyDescent="0.2">
      <c r="A16" s="157" t="s">
        <v>104</v>
      </c>
      <c r="B16" s="159">
        <v>33.71</v>
      </c>
      <c r="C16" s="159">
        <v>16.850000000000001</v>
      </c>
      <c r="D16" s="159">
        <v>37.47</v>
      </c>
      <c r="E16" s="159">
        <v>48.72</v>
      </c>
    </row>
    <row r="17" spans="1:5" x14ac:dyDescent="0.2">
      <c r="A17" s="157" t="s">
        <v>105</v>
      </c>
      <c r="B17" s="159">
        <v>28.12</v>
      </c>
      <c r="C17" s="159">
        <v>14.06</v>
      </c>
      <c r="D17" s="159">
        <v>31.24</v>
      </c>
      <c r="E17" s="159">
        <v>40.630000000000003</v>
      </c>
    </row>
    <row r="18" spans="1:5" x14ac:dyDescent="0.2">
      <c r="A18" s="157" t="s">
        <v>127</v>
      </c>
      <c r="B18" s="159">
        <v>14.99</v>
      </c>
      <c r="C18" s="159">
        <v>7.49</v>
      </c>
      <c r="D18" s="159">
        <v>16.670000000000002</v>
      </c>
      <c r="E18" s="159">
        <v>21.66</v>
      </c>
    </row>
    <row r="19" spans="1:5" x14ac:dyDescent="0.2">
      <c r="A19" s="157" t="s">
        <v>128</v>
      </c>
      <c r="B19" s="159"/>
      <c r="C19" s="159"/>
      <c r="D19" s="159">
        <v>24.98</v>
      </c>
      <c r="E19" s="159">
        <v>32.47</v>
      </c>
    </row>
    <row r="20" spans="1:5" x14ac:dyDescent="0.2">
      <c r="A20" s="157" t="s">
        <v>129</v>
      </c>
      <c r="B20" s="159"/>
      <c r="C20" s="159"/>
      <c r="D20" s="159">
        <v>12.49</v>
      </c>
      <c r="E20" s="159">
        <v>16.239999999999998</v>
      </c>
    </row>
    <row r="21" spans="1:5" x14ac:dyDescent="0.2">
      <c r="A21" s="160" t="s">
        <v>130</v>
      </c>
      <c r="B21" s="159">
        <v>43.02</v>
      </c>
      <c r="C21" s="159">
        <v>21.51</v>
      </c>
      <c r="D21" s="159">
        <v>70.599999999999994</v>
      </c>
      <c r="E21" s="159">
        <v>91.8</v>
      </c>
    </row>
    <row r="22" spans="1:5" x14ac:dyDescent="0.2">
      <c r="A22" s="161"/>
      <c r="B22" s="162"/>
      <c r="C22" s="162"/>
      <c r="D22" s="162"/>
      <c r="E22" s="162"/>
    </row>
    <row r="23" spans="1:5" ht="19.350000000000001" customHeight="1" x14ac:dyDescent="0.2">
      <c r="A23" s="187" t="s">
        <v>132</v>
      </c>
      <c r="B23" s="187"/>
      <c r="C23" s="187"/>
      <c r="D23" s="187"/>
      <c r="E23" s="187"/>
    </row>
    <row r="24" spans="1:5" ht="19.350000000000001" customHeight="1" x14ac:dyDescent="0.2">
      <c r="A24" s="187" t="s">
        <v>133</v>
      </c>
      <c r="B24" s="187"/>
      <c r="C24" s="187"/>
      <c r="D24" s="187"/>
      <c r="E24" s="187"/>
    </row>
    <row r="25" spans="1:5" ht="19.350000000000001" customHeight="1" x14ac:dyDescent="0.2">
      <c r="A25" s="187" t="s">
        <v>98</v>
      </c>
      <c r="B25" s="187"/>
      <c r="C25" s="187"/>
      <c r="D25" s="187"/>
      <c r="E25" s="187"/>
    </row>
    <row r="26" spans="1:5" x14ac:dyDescent="0.2">
      <c r="B26" s="163"/>
      <c r="C26" s="163"/>
      <c r="D26" s="163"/>
      <c r="E26" s="163"/>
    </row>
  </sheetData>
  <sheetProtection sheet="1" objects="1" scenarios="1"/>
  <mergeCells count="4">
    <mergeCell ref="A2:E2"/>
    <mergeCell ref="A23:E23"/>
    <mergeCell ref="A24:E24"/>
    <mergeCell ref="A25:E25"/>
  </mergeCells>
  <pageMargins left="0.39374999999999999" right="0.39374999999999999" top="0.39374999999999999" bottom="0.39374999999999999" header="0.51180555555555496" footer="0.51180555555555496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5964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Projet acquisition amélioration</vt:lpstr>
      <vt:lpstr>loyers accessoires</vt:lpstr>
      <vt:lpstr>'Projet acquisition amélioration'!Zone_d_impression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SAINT-CAST Jerome</cp:lastModifiedBy>
  <dcterms:modified xsi:type="dcterms:W3CDTF">2022-10-06T08:42:24Z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2022-06-28T10:41:37Z</dcterms:created>
  <dc:creator/>
  <dc:description/>
  <dc:language>fr-FR</dc:language>
  <cp:lastModifiedBy>Jérôme SAINT-CAST</cp:lastModifiedBy>
  <dcterms:modified xsi:type="dcterms:W3CDTF">2022-09-19T14:46:26Z</dcterms:modified>
  <cp:revision>33</cp:revision>
  <dc:subject/>
  <dc:title/>
</cp:coreProperties>
</file>